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265" activeTab="2"/>
  </bookViews>
  <sheets>
    <sheet name="Opći dio" sheetId="1" r:id="rId1"/>
    <sheet name="Posebni dio " sheetId="2" r:id="rId2"/>
    <sheet name="Plan razvojnih programa" sheetId="3" r:id="rId3"/>
  </sheets>
  <definedNames>
    <definedName name="_xlnm.Print_Area" localSheetId="0">'Opći dio'!$A$1:$J$181</definedName>
    <definedName name="_xlnm.Print_Area" localSheetId="2">'Plan razvojnih programa'!$A$1:$G$55</definedName>
    <definedName name="_xlnm.Print_Area" localSheetId="1">'Posebni dio '!$A$1:$H$515</definedName>
  </definedNames>
  <calcPr fullCalcOnLoad="1"/>
</workbook>
</file>

<file path=xl/sharedStrings.xml><?xml version="1.0" encoding="utf-8"?>
<sst xmlns="http://schemas.openxmlformats.org/spreadsheetml/2006/main" count="841" uniqueCount="489">
  <si>
    <t>PRIHODI</t>
  </si>
  <si>
    <t>Pomoći  iz proračuna</t>
  </si>
  <si>
    <t>Prihodi od imovine</t>
  </si>
  <si>
    <t>Prihodi od prodaje roba i usluga</t>
  </si>
  <si>
    <t>Ostali prihodi</t>
  </si>
  <si>
    <t>SVEUKUPNI PRIHODI I PRIMICI</t>
  </si>
  <si>
    <t>Materijalni rashodi</t>
  </si>
  <si>
    <t>Ostali rashodi</t>
  </si>
  <si>
    <t>Rashodi za nabavu nefinancijske imovine</t>
  </si>
  <si>
    <t>Rashodi za zaposlene</t>
  </si>
  <si>
    <t>Rashodi za nabavu proizvedene dugotrajne imovine</t>
  </si>
  <si>
    <t>Prihodi od prodaje nefin.  imovine</t>
  </si>
  <si>
    <t>Vrsta izdataka</t>
  </si>
  <si>
    <t>Rashodi poslovanja</t>
  </si>
  <si>
    <t>Rashodi  za zaposlene</t>
  </si>
  <si>
    <t>Plaće za redovan rad</t>
  </si>
  <si>
    <t>Financijski  rashodi</t>
  </si>
  <si>
    <t>Uredska oprema i namještaj</t>
  </si>
  <si>
    <t>Prihodi od financijske imovine</t>
  </si>
  <si>
    <t>Prihodi od nefinancijske imovine</t>
  </si>
  <si>
    <t>Prihodi od prodaje neproizv. imovine</t>
  </si>
  <si>
    <t>Prihodi od prodaje materijalne imov.</t>
  </si>
  <si>
    <t>Rezultat poslovanja</t>
  </si>
  <si>
    <t>Naknade građanima i kućanstvima na temelju osig. i  dr. naknade</t>
  </si>
  <si>
    <t>Pomoći  iz inozemstva i od subjekata unutar opće  države</t>
  </si>
  <si>
    <t>Rashodi za usluge</t>
  </si>
  <si>
    <t>Deratizacija i dezinsekcija</t>
  </si>
  <si>
    <t>Naknade za sjednice Općinskog vijeća</t>
  </si>
  <si>
    <t>konto</t>
  </si>
  <si>
    <t>Vrsta rashoda i izdatka</t>
  </si>
  <si>
    <t>RASHODI</t>
  </si>
  <si>
    <t>Ostali nespomenuti rashodi poslovanja</t>
  </si>
  <si>
    <t>Financijski rashodi</t>
  </si>
  <si>
    <t>Naknade  građanima i kućanstvima</t>
  </si>
  <si>
    <t>Rashodi za nabavu proizv. dugot. imovine</t>
  </si>
  <si>
    <t>Rashodi za dodatna ulaganja  na nefinancijskoj imov.</t>
  </si>
  <si>
    <t xml:space="preserve"> SVEUKUPNI IZDACI</t>
  </si>
  <si>
    <t xml:space="preserve">         RAZLIKA VIŠAK/ MANJAK</t>
  </si>
  <si>
    <t>RASHODI ZA NABAVU NEFIN. IMOV.</t>
  </si>
  <si>
    <t>Pomoći dane u inozemstvu i unutar opće države</t>
  </si>
  <si>
    <t>Pomoći dane u inoz.i unutar opće države</t>
  </si>
  <si>
    <t xml:space="preserve">Plaće  </t>
  </si>
  <si>
    <t>Doprinosi na plaće</t>
  </si>
  <si>
    <t>Naknade troškova zaposlenima</t>
  </si>
  <si>
    <t>Rashodi za materijal i energiju</t>
  </si>
  <si>
    <t>Ostali financijski rashodi</t>
  </si>
  <si>
    <t>Pomoći unutar opće države</t>
  </si>
  <si>
    <t>Ostale naknade građanima i kućanstvima</t>
  </si>
  <si>
    <t>Tekuće donacije</t>
  </si>
  <si>
    <t>Kazne, penali i naknade štete</t>
  </si>
  <si>
    <t>Građevinski objekti</t>
  </si>
  <si>
    <t>Postrojenja i oprema</t>
  </si>
  <si>
    <t>Nematerijalna proizvedena imovina</t>
  </si>
  <si>
    <t>Program</t>
  </si>
  <si>
    <t>Ukupni prihodi:,</t>
  </si>
  <si>
    <t xml:space="preserve">Ukupni rashodi </t>
  </si>
  <si>
    <t>Kapitalne donacije</t>
  </si>
  <si>
    <t>Plan</t>
  </si>
  <si>
    <t xml:space="preserve">Doprinosi na plaću </t>
  </si>
  <si>
    <t>Projekt</t>
  </si>
  <si>
    <t>aktivnost</t>
  </si>
  <si>
    <t>funkcij.</t>
  </si>
  <si>
    <t>klasifika.</t>
  </si>
  <si>
    <t>broj</t>
  </si>
  <si>
    <t>konta</t>
  </si>
  <si>
    <t xml:space="preserve">Rashodi poslovanja </t>
  </si>
  <si>
    <t xml:space="preserve">Kapitalne donacije </t>
  </si>
  <si>
    <t xml:space="preserve">Tekuće donacije </t>
  </si>
  <si>
    <t xml:space="preserve">Rashodi za usluge </t>
  </si>
  <si>
    <t xml:space="preserve">Doprinosi na plaće </t>
  </si>
  <si>
    <t>Ostali  financijski rashodi</t>
  </si>
  <si>
    <t>Pomoći unutar proračuna</t>
  </si>
  <si>
    <t>Rashodi za materijal  i energiju</t>
  </si>
  <si>
    <t>Ostale naknade građanima i kućanstvima iz proračuna</t>
  </si>
  <si>
    <t xml:space="preserve">Kazne , penali i naknade štete </t>
  </si>
  <si>
    <t>0111</t>
  </si>
  <si>
    <t>UKUPNO RASHODI I IZDACI:</t>
  </si>
  <si>
    <t>2</t>
  </si>
  <si>
    <t>0112</t>
  </si>
  <si>
    <t>0840</t>
  </si>
  <si>
    <t>0320</t>
  </si>
  <si>
    <t>0321</t>
  </si>
  <si>
    <t>0911</t>
  </si>
  <si>
    <t>0912</t>
  </si>
  <si>
    <t>1090</t>
  </si>
  <si>
    <t>1012</t>
  </si>
  <si>
    <t>0411</t>
  </si>
  <si>
    <t>0640</t>
  </si>
  <si>
    <t>0451</t>
  </si>
  <si>
    <t>0455</t>
  </si>
  <si>
    <t>0660</t>
  </si>
  <si>
    <t>0560</t>
  </si>
  <si>
    <t>Funkcijska klasifikacija:</t>
  </si>
  <si>
    <t>Vlastiti izvori</t>
  </si>
  <si>
    <t>Manjak prihoda</t>
  </si>
  <si>
    <t>Naknada za tr. osobama izvan radnog odnosa</t>
  </si>
  <si>
    <t>ostvareno</t>
  </si>
  <si>
    <t>vrsta prihoda</t>
  </si>
  <si>
    <t>Prihodi od poreza</t>
  </si>
  <si>
    <t>Porez i prirez na dohodak</t>
  </si>
  <si>
    <t>Porez na imovinu</t>
  </si>
  <si>
    <t>Porezi na robu i usluge</t>
  </si>
  <si>
    <t>Komunalni doprinosi i naknade</t>
  </si>
  <si>
    <t>Prihodi po posebnim propisima</t>
  </si>
  <si>
    <t>plan</t>
  </si>
  <si>
    <t xml:space="preserve">                                                                                     Članak 1.</t>
  </si>
  <si>
    <t>Usluge Rashodi za usluge</t>
  </si>
  <si>
    <t>Tekuće pomoći  temeljem prijenosa sredstava EU</t>
  </si>
  <si>
    <t>Prihodi od prodaje građevinskog zemljišta</t>
  </si>
  <si>
    <t>Parcelacijski elaborat</t>
  </si>
  <si>
    <t>Ostvareno</t>
  </si>
  <si>
    <t>Kazne, upravne mjere i ostali prihodi</t>
  </si>
  <si>
    <t>Projekcija</t>
  </si>
  <si>
    <t>Rashodi za  dodatna ulaganja  na nefinancijskoj imovini</t>
  </si>
  <si>
    <t>Dodatna ulaganja na građevinskim objektima</t>
  </si>
  <si>
    <t>RAZDJEL 100</t>
  </si>
  <si>
    <t xml:space="preserve"> PREDSTAVNIČKA  TIJELA</t>
  </si>
  <si>
    <t>Izvor</t>
  </si>
  <si>
    <t>Aktivnost A1001-01</t>
  </si>
  <si>
    <t>PROGRAM  P100-1001</t>
  </si>
  <si>
    <t xml:space="preserve"> Djelokrug rada Općinskog vijeća</t>
  </si>
  <si>
    <t>Aktivnost A1001-02</t>
  </si>
  <si>
    <t>Aktivnost A1001-03</t>
  </si>
  <si>
    <t>Obilježavanje  Dana Općine</t>
  </si>
  <si>
    <t xml:space="preserve"> Sredstva za rad političkih stranaka</t>
  </si>
  <si>
    <t>RAZDJEL 200</t>
  </si>
  <si>
    <t>IZVRŠNA TIJELA</t>
  </si>
  <si>
    <t xml:space="preserve"> Ured Općinskog načelnika</t>
  </si>
  <si>
    <t xml:space="preserve"> Djelokrug rada ureda načelnika</t>
  </si>
  <si>
    <t>Aktivnost A1002-01</t>
  </si>
  <si>
    <t>RAZDJEL 300</t>
  </si>
  <si>
    <t>JAVNA UPRAVA I ADMINISTRACIJA</t>
  </si>
  <si>
    <t>Javna uprava i administracija</t>
  </si>
  <si>
    <t>Aktivnost A1003-01</t>
  </si>
  <si>
    <t>Financiranje javne uprave i administracije</t>
  </si>
  <si>
    <t>Aktivnost A1003-02</t>
  </si>
  <si>
    <t>Nabava uredske opreme</t>
  </si>
  <si>
    <t xml:space="preserve">Dodatna ulaganja na općinskoj zgradi </t>
  </si>
  <si>
    <t>PROGRAM P300-1006</t>
  </si>
  <si>
    <t>Organiziranje i provođenje  zaštite i spašavanja</t>
  </si>
  <si>
    <t xml:space="preserve"> Potpore udrugama </t>
  </si>
  <si>
    <t>Financiranje  komunalnog pogona</t>
  </si>
  <si>
    <t>Aktivnost A1006-01</t>
  </si>
  <si>
    <t xml:space="preserve">Djelovanje DVD-a  Lišane Ostrovičke </t>
  </si>
  <si>
    <t>Aktivnost A1006-02</t>
  </si>
  <si>
    <t>Zaštita i spašavanje</t>
  </si>
  <si>
    <t>PROGRAM P300-1007</t>
  </si>
  <si>
    <t xml:space="preserve">Odgoj i obrazovanje </t>
  </si>
  <si>
    <t>Aktivnost A1007-01</t>
  </si>
  <si>
    <t xml:space="preserve">Predškolski odgoj </t>
  </si>
  <si>
    <t>Aktivnost A1007-02</t>
  </si>
  <si>
    <t>Osnovna škola I.G.Kovačić</t>
  </si>
  <si>
    <t>PROGRAM P300-1008</t>
  </si>
  <si>
    <t>Aktivnost A1008-01</t>
  </si>
  <si>
    <t>Pomoći građanima i kućanstvima</t>
  </si>
  <si>
    <t>Naknada štete (el. nepogode)</t>
  </si>
  <si>
    <t>Pomoć Crvenom križu</t>
  </si>
  <si>
    <t>Udruge stradalnika Dom. rata i ostale udruge</t>
  </si>
  <si>
    <t>Aktivnost A1008-03</t>
  </si>
  <si>
    <t>Aktivnost A1008-04</t>
  </si>
  <si>
    <t>PROGRAM P300-1010</t>
  </si>
  <si>
    <t>Razvoj kulture, sporta i rekreacije</t>
  </si>
  <si>
    <t>Održavanje komunalne infrastrukture</t>
  </si>
  <si>
    <t>PROGRAM P300-1012</t>
  </si>
  <si>
    <t>Održavanje javne rasvjete</t>
  </si>
  <si>
    <t>Turistička signalizacija</t>
  </si>
  <si>
    <t>Zaštita okoliša</t>
  </si>
  <si>
    <t>Razv. i upravlj. sustava vodoopsrbe, odvodnje i zaštita voda</t>
  </si>
  <si>
    <t>Prostorno uređenje i unapređenje stanovanja</t>
  </si>
  <si>
    <t>Aktivnost A1012-03</t>
  </si>
  <si>
    <t>Asfaltiranje cesta i nogostupa</t>
  </si>
  <si>
    <t>PROGRAM P300-1014</t>
  </si>
  <si>
    <t>Socijalna skrb</t>
  </si>
  <si>
    <t>Nabava  imovine</t>
  </si>
  <si>
    <t>Pomoći od ostalih subjekata unutar općeg  proračuna</t>
  </si>
  <si>
    <t>Konto</t>
  </si>
  <si>
    <t>Naziv</t>
  </si>
  <si>
    <t>RAČUN FINANCIRANJA</t>
  </si>
  <si>
    <t>B</t>
  </si>
  <si>
    <t xml:space="preserve">A  </t>
  </si>
  <si>
    <t>RAČUN PRIHODA I RASHODA</t>
  </si>
  <si>
    <t xml:space="preserve">                                                 Članak 2.</t>
  </si>
  <si>
    <t>OPĆI DIO PRIHODI</t>
  </si>
  <si>
    <t>OPĆI DIO RASHODI</t>
  </si>
  <si>
    <t>Održavanje groblja Lišane</t>
  </si>
  <si>
    <t xml:space="preserve">Održavanje kapelice    </t>
  </si>
  <si>
    <t xml:space="preserve"> Vodopskrba </t>
  </si>
  <si>
    <t>Uređenje bunara Trubanj</t>
  </si>
  <si>
    <t>Razvoj i sigurnost prometa</t>
  </si>
  <si>
    <t>PROGRAM P200-1002</t>
  </si>
  <si>
    <t>PROGRAM P300-1003</t>
  </si>
  <si>
    <t>PROGRAM P300-1013</t>
  </si>
  <si>
    <t xml:space="preserve"> </t>
  </si>
  <si>
    <t xml:space="preserve">                               Članak 3.</t>
  </si>
  <si>
    <t xml:space="preserve">                                                                                  </t>
  </si>
  <si>
    <t>Stručni poslovi zaštite od požara, zaštite i spašavanja.</t>
  </si>
  <si>
    <t>Projekt K1013-03-03</t>
  </si>
  <si>
    <t>Izrada projekata za nerazvrstane ceste i javne površine</t>
  </si>
  <si>
    <t>Projekti za nerazvrstane ceste i javne površine</t>
  </si>
  <si>
    <t>Aktivnost A1008-02</t>
  </si>
  <si>
    <t>PROGRAM P300-1004</t>
  </si>
  <si>
    <t>Upravljanje imovinom</t>
  </si>
  <si>
    <t>Aktivnost A1004-01</t>
  </si>
  <si>
    <t>Projekt K1004-01-01</t>
  </si>
  <si>
    <t>Projekt K1004-01-02</t>
  </si>
  <si>
    <t>PROGRAM P300-1005</t>
  </si>
  <si>
    <t>Aktivnost A1005-01</t>
  </si>
  <si>
    <t>Aktivnost A1010-01</t>
  </si>
  <si>
    <t>Aktivnost A1010-02</t>
  </si>
  <si>
    <t>Aktivnost A1010-03</t>
  </si>
  <si>
    <t>PROGRAM P300-1011</t>
  </si>
  <si>
    <t>Projekt K1012-03-02</t>
  </si>
  <si>
    <t>Aktivnost A1013-01</t>
  </si>
  <si>
    <t>Aktivnost A1013-02</t>
  </si>
  <si>
    <t>Aktivnost A1013-03</t>
  </si>
  <si>
    <t>Projekt K 1013-03-01</t>
  </si>
  <si>
    <t>Općinsko vijeće</t>
  </si>
  <si>
    <t xml:space="preserve">                                                                                          Članak 5.</t>
  </si>
  <si>
    <t xml:space="preserve">                    Članak 4.</t>
  </si>
  <si>
    <t>Aktivnost A1012-04</t>
  </si>
  <si>
    <t>Str.4</t>
  </si>
  <si>
    <t>Str.5</t>
  </si>
  <si>
    <t>Str.6</t>
  </si>
  <si>
    <t>Str.7</t>
  </si>
  <si>
    <t>Str.8</t>
  </si>
  <si>
    <t>Postavljanje javne rasvjete u poslovnoj zoni Trolokve</t>
  </si>
  <si>
    <t>Rashodi za nabavu proiz. dugotrajne imovine</t>
  </si>
  <si>
    <t>Prostorni, urbanistički  i drugi planovi</t>
  </si>
  <si>
    <t>Aktivnost A1003-03</t>
  </si>
  <si>
    <t xml:space="preserve">    </t>
  </si>
  <si>
    <t xml:space="preserve">                    Članak 5.</t>
  </si>
  <si>
    <t>Ostali rashodi za zaposlene</t>
  </si>
  <si>
    <t>Računalni program</t>
  </si>
  <si>
    <t>str.3</t>
  </si>
  <si>
    <t>str.2</t>
  </si>
  <si>
    <t xml:space="preserve">Projekcija </t>
  </si>
  <si>
    <t xml:space="preserve">Prihodi i rashodi, te primici i izdaci po ekonomskoj klasifikaciji utvrđuju se u Računu prihoda i rashoda i računu  </t>
  </si>
  <si>
    <t>PRIHODI POSLOVANJA</t>
  </si>
  <si>
    <t>PRIHODI OD PRODAJE NEFINANCIJSKE IMOVINE</t>
  </si>
  <si>
    <t>RASHODI POSLOVANJA</t>
  </si>
  <si>
    <t>RASHODI ZA NABAVU NEFINANCIJSKE IMOVINE</t>
  </si>
  <si>
    <t>Javni radovi i stručno osposobljavanje</t>
  </si>
  <si>
    <t>Naknada osobama izvan radnog odnosa</t>
  </si>
  <si>
    <t>Projekt K1010-02-01</t>
  </si>
  <si>
    <t>Rashodi za dodatna ulaganja na nefinancijskoj imovini</t>
  </si>
  <si>
    <t>Dodatna ulaganja  za ostalu nefinancijsku imovinu</t>
  </si>
  <si>
    <t>Spomenik žrtvama rata - uređenje okoliša</t>
  </si>
  <si>
    <t>Aktivnost A1010-04</t>
  </si>
  <si>
    <t>Održavanje groblja Ostrovica</t>
  </si>
  <si>
    <t>Održavanje groblja Dobropoljci</t>
  </si>
  <si>
    <t>Građevinski objekti -  trafostanica</t>
  </si>
  <si>
    <t>Asfaltiranje cesta  Lišane Ostrovičke</t>
  </si>
  <si>
    <t>Asfaltiranje cesta Ostrovica</t>
  </si>
  <si>
    <t>Projekt K 1013-03-04</t>
  </si>
  <si>
    <t>Projekt K1013-03-05</t>
  </si>
  <si>
    <t>Asfaltiranje cesta  Dobropoljci</t>
  </si>
  <si>
    <t>Cesta Mandići Ostrovica</t>
  </si>
  <si>
    <t>Asfaltiranje cesta  poslovna zona Trolokve</t>
  </si>
  <si>
    <t>Dodatna ulaganja na ost. građevinskim objektima</t>
  </si>
  <si>
    <t xml:space="preserve"> Na temelju članka  39.   Zakona o proračunu (" Narodne novine broj  87/08 i 136/12 i 15/15), te članka 31. Statuta Općine Lišane Ostrovičke</t>
  </si>
  <si>
    <t>Izgradnja Društvenog doma</t>
  </si>
  <si>
    <t>Aktivnost A1012-05</t>
  </si>
  <si>
    <t>Dodazna ulaganja na javnoj rasvjeti</t>
  </si>
  <si>
    <t>Rashodi za dodatna ulaganja na javnoj rasvjeti</t>
  </si>
  <si>
    <t>Projekt K1004-01-03</t>
  </si>
  <si>
    <t>Projekt K1004-01-04</t>
  </si>
  <si>
    <t>Legalizacija općinskih objekata</t>
  </si>
  <si>
    <t>Projektna dokumentacija</t>
  </si>
  <si>
    <t>Projekt  K1004-01-05</t>
  </si>
  <si>
    <t>Dječja igraonica</t>
  </si>
  <si>
    <t>Rashodi za nabavu neproizvedene dugotrajne imovine</t>
  </si>
  <si>
    <t>Materijalna imovina - građevinsko zemljište</t>
  </si>
  <si>
    <t>Projekt K1013-03-06</t>
  </si>
  <si>
    <t xml:space="preserve">Dodatna ulaganja na groblju  </t>
  </si>
  <si>
    <t>Materijalna imovina</t>
  </si>
  <si>
    <t>OPĆINSKO VIJEĆE OPĆINE LIŠANE OSTROVIČKE</t>
  </si>
  <si>
    <t>Aktivnost A1001-04</t>
  </si>
  <si>
    <t>Lokalni izbori</t>
  </si>
  <si>
    <t>Opomoći dane u inozemstvo i unutar općeg proračuna</t>
  </si>
  <si>
    <t>Pomoći unutar općeg proračuna</t>
  </si>
  <si>
    <t>Aktivnost A1002-03</t>
  </si>
  <si>
    <t>Pokroviteljstva načelnika</t>
  </si>
  <si>
    <t>Aktivnost A1005-02</t>
  </si>
  <si>
    <t>Potpore vjerskim zajednicama</t>
  </si>
  <si>
    <t>Lokalni vodovod - Ostrovica</t>
  </si>
  <si>
    <t xml:space="preserve">Projekt sekundarne vodovodne mreže </t>
  </si>
  <si>
    <t>Geodetska podloga</t>
  </si>
  <si>
    <t>Urbanistički plan uređenja - Stambena zona</t>
  </si>
  <si>
    <t>Dodatna ulaganja na javnoj rasvjeti</t>
  </si>
  <si>
    <t>Aktivnost A1011-01</t>
  </si>
  <si>
    <t>Aktivnost A1011-02</t>
  </si>
  <si>
    <t>K1011-01-02</t>
  </si>
  <si>
    <t>Aktivnost A1003-04</t>
  </si>
  <si>
    <t>Katastarska izmjera</t>
  </si>
  <si>
    <t>UPU - Stambena zona</t>
  </si>
  <si>
    <t>Aktivnost A1010-06</t>
  </si>
  <si>
    <t>Aktivnost A1010-05</t>
  </si>
  <si>
    <t>Aktivnost A1014-01</t>
  </si>
  <si>
    <t>Aktivnost A1014-02</t>
  </si>
  <si>
    <t>Aktivnost A1014-03</t>
  </si>
  <si>
    <t xml:space="preserve"> Sufinanciranje azila za nezbrinute životinje</t>
  </si>
  <si>
    <t>Kapitalne pomoći</t>
  </si>
  <si>
    <t>Sufinanciranje CGO "Biljane Donje"</t>
  </si>
  <si>
    <t>Projekt K1013-03-07</t>
  </si>
  <si>
    <t>Izgradnja nogostupa u ulici Pavići</t>
  </si>
  <si>
    <t xml:space="preserve">Izgradnja nogostupa </t>
  </si>
  <si>
    <t xml:space="preserve">Projekt za nogostup </t>
  </si>
  <si>
    <t>Str.9</t>
  </si>
  <si>
    <t>52</t>
  </si>
  <si>
    <t>Izrada studije opravdanosti  ulaganja u projekt</t>
  </si>
  <si>
    <t>Aktivnost A1002-02</t>
  </si>
  <si>
    <t>Naknada plaće bivšim dužnosnicima</t>
  </si>
  <si>
    <t>Projekt K1012-03-01</t>
  </si>
  <si>
    <t>Izmjene prostornog plana</t>
  </si>
  <si>
    <t>K1011-01-01</t>
  </si>
  <si>
    <t>Nemat. proizvedena imovina- nepotpuno izvlaštenje</t>
  </si>
  <si>
    <t>Aktivnost A1006-03</t>
  </si>
  <si>
    <t>Civilna zaštita</t>
  </si>
  <si>
    <t xml:space="preserve">Izrada analize, smjernica, plana vježbi </t>
  </si>
  <si>
    <t xml:space="preserve">Održavanje nerazvrstanih cesta i javnih površina </t>
  </si>
  <si>
    <t xml:space="preserve">Lokalni vodovod Lišane </t>
  </si>
  <si>
    <t>Vodovod - Pavići -Mijići</t>
  </si>
  <si>
    <t>Izrada projekta nogostupa uz državnu cestu D56</t>
  </si>
  <si>
    <t>Projekt za nogostup</t>
  </si>
  <si>
    <t>Projekt K1013-03-08</t>
  </si>
  <si>
    <t xml:space="preserve">Rashodi za nabavu neproizvedene dugotrajne imovine </t>
  </si>
  <si>
    <t xml:space="preserve">PRORAČUN OPĆINE LIŠANE OSTROVIČKE </t>
  </si>
  <si>
    <t>Proračun</t>
  </si>
  <si>
    <t>Aktivnost A1001-05</t>
  </si>
  <si>
    <t>Uređenje općine za blagdane</t>
  </si>
  <si>
    <t>Posebni dio     Proračuna sastoji se od rashoda i izdataka raspoređenih  u programe koji se sastoje od aktivnosti i  projekata.</t>
  </si>
  <si>
    <t>Rashodi izdaci  u  Posebnom dijelu  prikazani su prema izvorima financiranja, ekonomskoj, organizacijskoj, programskoj i funkcijskoj klasifikaciji</t>
  </si>
  <si>
    <t xml:space="preserve"> Ovaj   Proračun    stupa  na snagu osmog dana od dana  objave  u "Službenom glasniku Općine Lišane  Ostrovičke", a primjenjuje se  </t>
  </si>
  <si>
    <t>Nabava opreme za civilnu zaštitu</t>
  </si>
  <si>
    <t xml:space="preserve">Urbanistički plan uređenja - Poslovna zona </t>
  </si>
  <si>
    <t>UPU - Poslovna zona trolokve</t>
  </si>
  <si>
    <t>Projektna dokumentacija za cestu u poslovnoj zoni</t>
  </si>
  <si>
    <t>Projektna dokumentacija za L63177</t>
  </si>
  <si>
    <t>Novčane naknade studentima</t>
  </si>
  <si>
    <t>Stipendije i novčane naknade studentima</t>
  </si>
  <si>
    <t>Naknade građanima i kućanstvima na tem. Osig. I dr</t>
  </si>
  <si>
    <t>Aktivnost A1007-03</t>
  </si>
  <si>
    <t>Izvori</t>
  </si>
  <si>
    <t>Rashodi izvori</t>
  </si>
  <si>
    <t>Prihodi</t>
  </si>
  <si>
    <t>za 2019. godinu</t>
  </si>
  <si>
    <t>Kamate za primljene kredite i zajmove</t>
  </si>
  <si>
    <t>Naknada troškova zaposlenima</t>
  </si>
  <si>
    <t>PRIMICI OD FINANCIJSKE IMOVINE I ZADUŽIVANJA</t>
  </si>
  <si>
    <t>NETO ZADUŽIVANJE/FINANCIRANJE</t>
  </si>
  <si>
    <t xml:space="preserve">C </t>
  </si>
  <si>
    <t>RASPOLOŽIVA SREDSTVA IZ PRETHODNIH GODINA</t>
  </si>
  <si>
    <t>VIŠAK/MANJAK + NETO FINANCIRANJE +SREDSTVA IZ PRETHODNIH GODINA</t>
  </si>
  <si>
    <t>financiranja u  općem dijelu   Proračuna Općine Lišane Ostrovičke za 2019. godinu kako slijedi:</t>
  </si>
  <si>
    <t>Primici od financijske imovine i zaduživanja</t>
  </si>
  <si>
    <t>Primici od zaduživanja</t>
  </si>
  <si>
    <t>Primljeni krediti od tuzenih okred. i ostalih finan. inst.</t>
  </si>
  <si>
    <t>IZDACI ZA FINANCIJSKU IMOVINU I OTPLATE  ZAJMOVA</t>
  </si>
  <si>
    <t>Aktivnost A1003-05</t>
  </si>
  <si>
    <t>Otplata glavnice kratkoročnih kredita</t>
  </si>
  <si>
    <t>Izdaci za financijsku imovinu i otplate zajmova</t>
  </si>
  <si>
    <t>Otplata glavnice prim.kred. i zajmova od ost. financ. inst.</t>
  </si>
  <si>
    <t>Nabava opreme za kuhinju u općinskoj zgradi</t>
  </si>
  <si>
    <t>Nabava opreme za  salu  u općinskoj zgradi</t>
  </si>
  <si>
    <t>Rashodi za  dodatna ulaganja  na nefinan.  imovini</t>
  </si>
  <si>
    <t>Projekt K1004-01-06</t>
  </si>
  <si>
    <t>Nabava opreme za odvojeno prikupljanje otpada</t>
  </si>
  <si>
    <t>Usklađenje projektne dok. Glsvnog i izvedbenog projekta</t>
  </si>
  <si>
    <t>Projekt K1012-03-03</t>
  </si>
  <si>
    <t>Projekt K1012-03-04</t>
  </si>
  <si>
    <t>Plan raspolaganja poljoprivrednim zemljištem</t>
  </si>
  <si>
    <t>Aktivnost A 1012-06</t>
  </si>
  <si>
    <t>Uvođenje besplatnog interneta wifi4eu</t>
  </si>
  <si>
    <t>Nabava opreme za uvođenje besplatnog wifi4eu interneta</t>
  </si>
  <si>
    <t>od 01. siječnja 2019. godine</t>
  </si>
  <si>
    <t>11</t>
  </si>
  <si>
    <t>Izdaci za otplatu glav. primljenih kredita i zajmova</t>
  </si>
  <si>
    <t>Turistički info ured - suvenirnica</t>
  </si>
  <si>
    <t>Izgradnja turističkog info ureda - suvenirnice</t>
  </si>
  <si>
    <t>Projektna dokumentacija i nadzor</t>
  </si>
  <si>
    <t>Sastavni dio  Proračuna su projekcija planiranih prihoda i primitaka, te rashoda i izdataka za 2020.  i  2021. godinu,  kao i   pregled</t>
  </si>
  <si>
    <t>Rashodi za nabavu neproizv. dugotrajne  imovine</t>
  </si>
  <si>
    <t xml:space="preserve">Ostala prava </t>
  </si>
  <si>
    <t>Projektna dokumentacija - proširenje vrtića</t>
  </si>
  <si>
    <t>Projekt K1004-01-07</t>
  </si>
  <si>
    <t>Projekt K1004-01-08</t>
  </si>
  <si>
    <t>Uređenje društvenog doma Ostrovica</t>
  </si>
  <si>
    <t>Projekt K1004-01-09</t>
  </si>
  <si>
    <t>Uređenje društvenog doma Dobropoljci</t>
  </si>
  <si>
    <t>URBROJ:2198/29-18-1</t>
  </si>
  <si>
    <t>Nematerijalna imovina</t>
  </si>
  <si>
    <t>Aktivnost A1003-06</t>
  </si>
  <si>
    <t>Ostali nespomenuti rashodi poslovan ja</t>
  </si>
  <si>
    <t>Povrat sredstava zakupa poljop. zemljišta - Grad Skradin</t>
  </si>
  <si>
    <t>Program u Prorač.</t>
  </si>
  <si>
    <t>Način ostvarenja cilja</t>
  </si>
  <si>
    <t>Aktivnost projekt u proračunu</t>
  </si>
  <si>
    <t>Pokazatelji rezultata</t>
  </si>
  <si>
    <t>Vrijednost</t>
  </si>
  <si>
    <t>P300-1013</t>
  </si>
  <si>
    <t>Strukturni fondovi</t>
  </si>
  <si>
    <t>broj izgrađenih/obnovljenih infrastrukturnih projekata u području cestovne infrastrukture</t>
  </si>
  <si>
    <t>P300-1005</t>
  </si>
  <si>
    <t>Program potpore organizacijama civilnog društva za područje sporta, kulture i turizma</t>
  </si>
  <si>
    <t>Godišnje izvješće udruga</t>
  </si>
  <si>
    <t>A1005-01      Potpore  udrugama</t>
  </si>
  <si>
    <t>P300-1004</t>
  </si>
  <si>
    <t>Povećanje kvalitete života razvojem društvene infrastrukture</t>
  </si>
  <si>
    <t xml:space="preserve">Cilj 1: Razvoj gospodarstva kroz izgradnju suvremene infrastrukture, korištenje prirodnih resursa i održivo upravljanje okolišem; </t>
  </si>
  <si>
    <t xml:space="preserve">Prioritet 1.1. :Unaprijediti komunalnu infrastrukturu </t>
  </si>
  <si>
    <t>Mjera 1.1.4.:Rekonstruirati lokalne prometnice koje povezuju naselje općine i poboljšati prometnu povezanost</t>
  </si>
  <si>
    <t>Cilj 2: Jačanje društvenog standarda i razvoj ljudskih potencijala</t>
  </si>
  <si>
    <t>Prioritet 2.1.: Osigurati društvenu infrastrukturu i sadržaje</t>
  </si>
  <si>
    <t>Mjera 2.1.2.: Jačati programe za slobodno vrijeme stanovništva</t>
  </si>
  <si>
    <t>Mjera 2.1.2.: Jačati programe za slobodno vrijeme stanovništv</t>
  </si>
  <si>
    <t>Predsjednik</t>
  </si>
  <si>
    <t>Zdravko Nimac, bacc.oec.</t>
  </si>
  <si>
    <t>Str. 10</t>
  </si>
  <si>
    <t xml:space="preserve">PLAN RAZVOJNIH PROGRAMA </t>
  </si>
  <si>
    <t xml:space="preserve"> Općine Lišane Ostrovičke za 2019. godinu s projekcijom za 2020. i 2021. godinu</t>
  </si>
  <si>
    <t>Strateški razvojni program Općine Lišane Ostrovičke 2015-2020</t>
  </si>
  <si>
    <t>Aktivnost A1008-06</t>
  </si>
  <si>
    <t>Sufinanciranje -  Dječji vrtić Latica</t>
  </si>
  <si>
    <t>Pomoći dane u inozemstvo i unutar općeg proračuna</t>
  </si>
  <si>
    <t xml:space="preserve"> 11</t>
  </si>
  <si>
    <t>43</t>
  </si>
  <si>
    <t>Uređenje lovačke kuće</t>
  </si>
  <si>
    <t>Projekt K1004-01-10</t>
  </si>
  <si>
    <t>011</t>
  </si>
  <si>
    <t>032</t>
  </si>
  <si>
    <t>01</t>
  </si>
  <si>
    <t>03</t>
  </si>
  <si>
    <t>04</t>
  </si>
  <si>
    <t>041</t>
  </si>
  <si>
    <t>045</t>
  </si>
  <si>
    <t>05</t>
  </si>
  <si>
    <t>06</t>
  </si>
  <si>
    <t>08</t>
  </si>
  <si>
    <t>09</t>
  </si>
  <si>
    <t>10</t>
  </si>
  <si>
    <t>Opće Javne usluge</t>
  </si>
  <si>
    <t>Javni red i sigurnost</t>
  </si>
  <si>
    <t>Ekonomski poslovi</t>
  </si>
  <si>
    <t>Usluge unapređenja stanovanja i zajednice</t>
  </si>
  <si>
    <t>Rekreacija, kultura i religija</t>
  </si>
  <si>
    <t>Obrazovanje</t>
  </si>
  <si>
    <t>Socijalna zaštita</t>
  </si>
  <si>
    <t>056</t>
  </si>
  <si>
    <t>064</t>
  </si>
  <si>
    <t>066</t>
  </si>
  <si>
    <t>084</t>
  </si>
  <si>
    <t>091</t>
  </si>
  <si>
    <t>094</t>
  </si>
  <si>
    <t>Izvršna i zakonodavna tijela, fin. i fiskalni poslovi</t>
  </si>
  <si>
    <t>Usluge protupožarne zaštite</t>
  </si>
  <si>
    <t>Opći ekonomski i trgovački poslovi vezani uz rad</t>
  </si>
  <si>
    <t>Promet</t>
  </si>
  <si>
    <t>Poslovi i usluge zaštite okoliša koji nisu drugdje svrstani</t>
  </si>
  <si>
    <t>Ulična rasvjeta</t>
  </si>
  <si>
    <t>Rashodi vezani  za stano. i kom.pog. koji nisu dr.svrstani</t>
  </si>
  <si>
    <t>Religijske službe i druge službe zajednice</t>
  </si>
  <si>
    <t>Predškolsko i osnvno obrazovanje</t>
  </si>
  <si>
    <t>Visoka naobrazba</t>
  </si>
  <si>
    <t>Bolest i invaliditet</t>
  </si>
  <si>
    <t>Aktivnosti socijalne zaštite koji nisu drugdje svrstani</t>
  </si>
  <si>
    <t>Ukupno:</t>
  </si>
  <si>
    <t>0942</t>
  </si>
  <si>
    <t>("Službeni glasnik Općine Lišane Lišane Ostrovičke" broj 1/13, 2/13i 1/18 ), Općinsko vijeće Općine Lišane Ostrovičke na svojoj   10.  sjednici</t>
  </si>
  <si>
    <t>održanoj dana  13. prosinca 2018.   godine, donosi</t>
  </si>
  <si>
    <t>Proračun Općine Lišane Ostrovičke za 2019. godinu sastoji se od:</t>
  </si>
  <si>
    <t xml:space="preserve">Lišane Ostrovičke, 13. prosinca  2018. godine </t>
  </si>
  <si>
    <t>Izgradnja društvenog doma sa sportskim sadržajima Lišane</t>
  </si>
  <si>
    <t>Uređenje društvenog doma  Ostrovica</t>
  </si>
  <si>
    <t>Uređenje društvenog doma  Dobropoljci</t>
  </si>
  <si>
    <t>A1004-01         Nabava imovine  K1004-01-03</t>
  </si>
  <si>
    <t>A1004-01         Nabava imovine K1004-01-08</t>
  </si>
  <si>
    <t>A1004-01         Nabava imovine K1004-01-09</t>
  </si>
  <si>
    <t>A1004-01         Nabava imovine  K1004-01-10</t>
  </si>
  <si>
    <t>A1013-03 Asfaltiranje cesta i nogostupa na području općine Lišane Ostrovičke</t>
  </si>
  <si>
    <t xml:space="preserve">Na temelju članka 34. Zakona o proračunu («Narodne novine» broj 87/08, 136/12 i 15/15) i članka 31. Statuta Općine Lišane Ostrovičke («Službeni glasnik Općine Lišane Ostrovičke» broj 1/13, 2/13 i 1/18), Općinsko vijeće na svojoj   10. sjednici održanoj  13.  prosinca 2018. godine, donosi </t>
  </si>
  <si>
    <t xml:space="preserve">   Plan razvojnih programa ( u daljnjem tekstu: Plan) sadrži rashode za nefinancijsku imovinu za 2018. godinu i projekcije za 2019. i 2020. godinu.</t>
  </si>
  <si>
    <t>Sastavni dio Plana je tablica koja sadrži ciljeve i prioritete Općine koji su povezani s programskom i organizacijskom klasifikacijom proračuna.</t>
  </si>
  <si>
    <t>I</t>
  </si>
  <si>
    <t>"TABLICA"</t>
  </si>
  <si>
    <t>prihoda i primitaka i rashoda i izdataka po izvorima financiranja, kao i Plan razvojnih programa  za 2019. godinu s projekcijama za  2020. i 2021.g.</t>
  </si>
  <si>
    <t xml:space="preserve">                           OPĆINSKO VIJEĆE OPĆINE LIŠANE OSTROVIČKE</t>
  </si>
  <si>
    <t xml:space="preserve">                                                                             Predsjednik</t>
  </si>
  <si>
    <t xml:space="preserve">                                                                             Zdravko Nimac, bacc.oec.</t>
  </si>
  <si>
    <t>KLASA:021-05/18-05/24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</si>
</sst>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#,##0\ _k_n"/>
    <numFmt numFmtId="167" formatCode="#,##0.0\ _k_n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\ &quot;kn&quot;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48"/>
      <name val="Cambria"/>
      <family val="1"/>
    </font>
    <font>
      <b/>
      <sz val="11"/>
      <color indexed="10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0"/>
      <name val="Arial"/>
      <family val="2"/>
    </font>
    <font>
      <sz val="10"/>
      <name val="Cambria"/>
      <family val="1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3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left"/>
    </xf>
    <xf numFmtId="3" fontId="6" fillId="33" borderId="1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8" fillId="33" borderId="15" xfId="0" applyNumberFormat="1" applyFont="1" applyFill="1" applyBorder="1" applyAlignment="1">
      <alignment horizontal="left"/>
    </xf>
    <xf numFmtId="3" fontId="8" fillId="33" borderId="15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33" borderId="15" xfId="0" applyNumberFormat="1" applyFont="1" applyFill="1" applyBorder="1" applyAlignment="1">
      <alignment horizontal="left"/>
    </xf>
    <xf numFmtId="3" fontId="7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/>
    </xf>
    <xf numFmtId="49" fontId="5" fillId="0" borderId="19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2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/>
    </xf>
    <xf numFmtId="0" fontId="5" fillId="34" borderId="15" xfId="0" applyFont="1" applyFill="1" applyBorder="1" applyAlignment="1">
      <alignment/>
    </xf>
    <xf numFmtId="49" fontId="5" fillId="34" borderId="21" xfId="0" applyNumberFormat="1" applyFont="1" applyFill="1" applyBorder="1" applyAlignment="1">
      <alignment horizontal="right"/>
    </xf>
    <xf numFmtId="0" fontId="5" fillId="34" borderId="21" xfId="0" applyFont="1" applyFill="1" applyBorder="1" applyAlignment="1">
      <alignment/>
    </xf>
    <xf numFmtId="3" fontId="5" fillId="34" borderId="15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3" fontId="5" fillId="33" borderId="0" xfId="44" applyNumberFormat="1" applyFont="1" applyFill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5" fillId="0" borderId="0" xfId="44" applyNumberFormat="1" applyFont="1" applyFill="1" applyAlignment="1">
      <alignment/>
    </xf>
    <xf numFmtId="49" fontId="5" fillId="0" borderId="15" xfId="0" applyNumberFormat="1" applyFont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Alignment="1">
      <alignment/>
    </xf>
    <xf numFmtId="49" fontId="5" fillId="0" borderId="22" xfId="0" applyNumberFormat="1" applyFont="1" applyBorder="1" applyAlignment="1">
      <alignment horizontal="right"/>
    </xf>
    <xf numFmtId="0" fontId="5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35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49" fontId="5" fillId="34" borderId="22" xfId="0" applyNumberFormat="1" applyFont="1" applyFill="1" applyBorder="1" applyAlignment="1">
      <alignment horizontal="right"/>
    </xf>
    <xf numFmtId="0" fontId="6" fillId="34" borderId="21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center"/>
    </xf>
    <xf numFmtId="0" fontId="6" fillId="34" borderId="21" xfId="0" applyFont="1" applyFill="1" applyBorder="1" applyAlignment="1">
      <alignment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right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5" fillId="33" borderId="0" xfId="34" applyNumberFormat="1" applyFont="1" applyFill="1" applyAlignment="1">
      <alignment/>
    </xf>
    <xf numFmtId="3" fontId="5" fillId="0" borderId="0" xfId="34" applyNumberFormat="1" applyFont="1" applyFill="1" applyAlignment="1">
      <alignment/>
    </xf>
    <xf numFmtId="0" fontId="5" fillId="35" borderId="15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5" xfId="0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21" xfId="0" applyFont="1" applyFill="1" applyBorder="1" applyAlignment="1">
      <alignment horizontal="center"/>
    </xf>
    <xf numFmtId="3" fontId="5" fillId="34" borderId="23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36" borderId="0" xfId="0" applyFont="1" applyFill="1" applyAlignment="1">
      <alignment/>
    </xf>
    <xf numFmtId="49" fontId="5" fillId="36" borderId="0" xfId="0" applyNumberFormat="1" applyFont="1" applyFill="1" applyAlignment="1">
      <alignment horizontal="right"/>
    </xf>
    <xf numFmtId="0" fontId="5" fillId="36" borderId="0" xfId="0" applyFont="1" applyFill="1" applyAlignment="1">
      <alignment horizontal="center"/>
    </xf>
    <xf numFmtId="3" fontId="5" fillId="36" borderId="0" xfId="0" applyNumberFormat="1" applyFont="1" applyFill="1" applyAlignment="1">
      <alignment/>
    </xf>
    <xf numFmtId="0" fontId="5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center"/>
    </xf>
    <xf numFmtId="0" fontId="5" fillId="34" borderId="22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34" borderId="21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 horizontal="left"/>
    </xf>
    <xf numFmtId="164" fontId="6" fillId="33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10" fillId="34" borderId="21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/>
    </xf>
    <xf numFmtId="0" fontId="6" fillId="34" borderId="15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" fillId="0" borderId="15" xfId="0" applyFont="1" applyBorder="1" applyAlignment="1">
      <alignment horizontal="left"/>
    </xf>
    <xf numFmtId="3" fontId="5" fillId="0" borderId="15" xfId="0" applyNumberFormat="1" applyFont="1" applyBorder="1" applyAlignment="1">
      <alignment vertical="center"/>
    </xf>
    <xf numFmtId="49" fontId="5" fillId="34" borderId="15" xfId="0" applyNumberFormat="1" applyFont="1" applyFill="1" applyBorder="1" applyAlignment="1">
      <alignment horizontal="right"/>
    </xf>
    <xf numFmtId="0" fontId="10" fillId="34" borderId="15" xfId="0" applyFont="1" applyFill="1" applyBorder="1" applyAlignment="1">
      <alignment horizontal="left"/>
    </xf>
    <xf numFmtId="0" fontId="10" fillId="34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0" fontId="5" fillId="36" borderId="0" xfId="0" applyFont="1" applyFill="1" applyBorder="1" applyAlignment="1">
      <alignment horizontal="left" vertical="center"/>
    </xf>
    <xf numFmtId="3" fontId="5" fillId="36" borderId="0" xfId="0" applyNumberFormat="1" applyFont="1" applyFill="1" applyBorder="1" applyAlignment="1">
      <alignment vertical="center"/>
    </xf>
    <xf numFmtId="0" fontId="5" fillId="34" borderId="2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49" fontId="6" fillId="34" borderId="2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3" fontId="5" fillId="0" borderId="1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49" fontId="5" fillId="0" borderId="15" xfId="0" applyNumberFormat="1" applyFont="1" applyFill="1" applyBorder="1" applyAlignment="1">
      <alignment horizontal="right"/>
    </xf>
    <xf numFmtId="49" fontId="5" fillId="34" borderId="15" xfId="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/>
    </xf>
    <xf numFmtId="49" fontId="5" fillId="0" borderId="0" xfId="0" applyNumberFormat="1" applyFont="1" applyBorder="1" applyAlignment="1">
      <alignment horizontal="right" vertical="center"/>
    </xf>
    <xf numFmtId="49" fontId="7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Alignment="1">
      <alignment/>
    </xf>
    <xf numFmtId="49" fontId="5" fillId="36" borderId="0" xfId="0" applyNumberFormat="1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5" fillId="0" borderId="0" xfId="0" applyFont="1" applyAlignment="1">
      <alignment/>
    </xf>
    <xf numFmtId="3" fontId="5" fillId="0" borderId="15" xfId="0" applyNumberFormat="1" applyFont="1" applyBorder="1" applyAlignment="1">
      <alignment horizontal="left"/>
    </xf>
    <xf numFmtId="3" fontId="6" fillId="0" borderId="15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right"/>
    </xf>
    <xf numFmtId="0" fontId="5" fillId="0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9" fontId="5" fillId="37" borderId="0" xfId="0" applyNumberFormat="1" applyFont="1" applyFill="1" applyAlignment="1">
      <alignment horizontal="right"/>
    </xf>
    <xf numFmtId="0" fontId="5" fillId="37" borderId="0" xfId="0" applyFont="1" applyFill="1" applyAlignment="1">
      <alignment/>
    </xf>
    <xf numFmtId="49" fontId="5" fillId="37" borderId="0" xfId="0" applyNumberFormat="1" applyFont="1" applyFill="1" applyBorder="1" applyAlignment="1">
      <alignment horizontal="right"/>
    </xf>
    <xf numFmtId="0" fontId="5" fillId="37" borderId="0" xfId="0" applyFont="1" applyFill="1" applyBorder="1" applyAlignment="1">
      <alignment horizontal="left"/>
    </xf>
    <xf numFmtId="0" fontId="5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/>
    </xf>
    <xf numFmtId="49" fontId="12" fillId="37" borderId="0" xfId="0" applyNumberFormat="1" applyFont="1" applyFill="1" applyAlignment="1">
      <alignment horizontal="right"/>
    </xf>
    <xf numFmtId="0" fontId="12" fillId="37" borderId="0" xfId="0" applyFont="1" applyFill="1" applyAlignment="1">
      <alignment/>
    </xf>
    <xf numFmtId="0" fontId="5" fillId="38" borderId="0" xfId="0" applyFont="1" applyFill="1" applyAlignment="1">
      <alignment/>
    </xf>
    <xf numFmtId="49" fontId="5" fillId="38" borderId="0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 horizontal="left"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Border="1" applyAlignment="1">
      <alignment/>
    </xf>
    <xf numFmtId="3" fontId="5" fillId="38" borderId="0" xfId="0" applyNumberFormat="1" applyFont="1" applyFill="1" applyBorder="1" applyAlignment="1">
      <alignment/>
    </xf>
    <xf numFmtId="49" fontId="5" fillId="38" borderId="0" xfId="0" applyNumberFormat="1" applyFont="1" applyFill="1" applyBorder="1" applyAlignment="1">
      <alignment horizontal="right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 horizontal="center"/>
    </xf>
    <xf numFmtId="3" fontId="5" fillId="38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6" fillId="38" borderId="0" xfId="0" applyFont="1" applyFill="1" applyAlignment="1">
      <alignment/>
    </xf>
    <xf numFmtId="49" fontId="6" fillId="38" borderId="0" xfId="0" applyNumberFormat="1" applyFont="1" applyFill="1" applyBorder="1" applyAlignment="1">
      <alignment horizontal="right"/>
    </xf>
    <xf numFmtId="0" fontId="6" fillId="38" borderId="0" xfId="0" applyFont="1" applyFill="1" applyAlignment="1">
      <alignment horizontal="left"/>
    </xf>
    <xf numFmtId="0" fontId="6" fillId="38" borderId="0" xfId="0" applyFont="1" applyFill="1" applyAlignment="1">
      <alignment horizontal="center"/>
    </xf>
    <xf numFmtId="3" fontId="6" fillId="38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36" borderId="0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36" borderId="0" xfId="0" applyFont="1" applyFill="1" applyAlignment="1">
      <alignment vertical="center"/>
    </xf>
    <xf numFmtId="0" fontId="5" fillId="36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49" fontId="5" fillId="36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3" fontId="5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3" fontId="6" fillId="0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33" borderId="15" xfId="0" applyNumberFormat="1" applyFont="1" applyFill="1" applyBorder="1" applyAlignment="1">
      <alignment horizontal="left"/>
    </xf>
    <xf numFmtId="3" fontId="5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left"/>
    </xf>
    <xf numFmtId="0" fontId="5" fillId="33" borderId="1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3" fontId="5" fillId="38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38" borderId="0" xfId="0" applyFont="1" applyFill="1" applyBorder="1" applyAlignment="1">
      <alignment/>
    </xf>
    <xf numFmtId="0" fontId="6" fillId="38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left"/>
    </xf>
    <xf numFmtId="0" fontId="6" fillId="38" borderId="0" xfId="0" applyFont="1" applyFill="1" applyBorder="1" applyAlignment="1">
      <alignment/>
    </xf>
    <xf numFmtId="3" fontId="5" fillId="37" borderId="0" xfId="0" applyNumberFormat="1" applyFont="1" applyFill="1" applyAlignment="1">
      <alignment/>
    </xf>
    <xf numFmtId="3" fontId="5" fillId="37" borderId="0" xfId="0" applyNumberFormat="1" applyFont="1" applyFill="1" applyAlignment="1">
      <alignment/>
    </xf>
    <xf numFmtId="3" fontId="5" fillId="0" borderId="22" xfId="0" applyNumberFormat="1" applyFont="1" applyBorder="1" applyAlignment="1">
      <alignment/>
    </xf>
    <xf numFmtId="3" fontId="5" fillId="34" borderId="21" xfId="0" applyNumberFormat="1" applyFont="1" applyFill="1" applyBorder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Border="1" applyAlignment="1">
      <alignment/>
    </xf>
    <xf numFmtId="3" fontId="5" fillId="37" borderId="0" xfId="0" applyNumberFormat="1" applyFont="1" applyFill="1" applyBorder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49" fontId="5" fillId="38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0" fillId="37" borderId="0" xfId="0" applyNumberFormat="1" applyFill="1" applyAlignment="1">
      <alignment horizontal="right"/>
    </xf>
    <xf numFmtId="0" fontId="0" fillId="37" borderId="0" xfId="0" applyFill="1" applyAlignment="1">
      <alignment/>
    </xf>
    <xf numFmtId="49" fontId="5" fillId="37" borderId="0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49" fontId="6" fillId="38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8" borderId="0" xfId="0" applyFont="1" applyFill="1" applyBorder="1" applyAlignment="1">
      <alignment horizontal="left"/>
    </xf>
    <xf numFmtId="3" fontId="5" fillId="38" borderId="0" xfId="0" applyNumberFormat="1" applyFont="1" applyFill="1" applyBorder="1" applyAlignment="1">
      <alignment/>
    </xf>
    <xf numFmtId="3" fontId="5" fillId="0" borderId="15" xfId="44" applyNumberFormat="1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38" borderId="0" xfId="0" applyFont="1" applyFill="1" applyBorder="1" applyAlignment="1">
      <alignment horizontal="left"/>
    </xf>
    <xf numFmtId="0" fontId="7" fillId="38" borderId="0" xfId="0" applyFont="1" applyFill="1" applyBorder="1" applyAlignment="1">
      <alignment horizontal="center"/>
    </xf>
    <xf numFmtId="0" fontId="7" fillId="38" borderId="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3" fontId="5" fillId="37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15" xfId="0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6" fillId="34" borderId="23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0" fontId="6" fillId="34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49" fontId="0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37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44" applyNumberFormat="1" applyFont="1" applyFill="1" applyAlignment="1">
      <alignment/>
    </xf>
    <xf numFmtId="3" fontId="5" fillId="38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0" fontId="9" fillId="38" borderId="0" xfId="0" applyFont="1" applyFill="1" applyBorder="1" applyAlignment="1">
      <alignment horizontal="center"/>
    </xf>
    <xf numFmtId="49" fontId="5" fillId="36" borderId="0" xfId="0" applyNumberFormat="1" applyFont="1" applyFill="1" applyAlignment="1">
      <alignment horizontal="right"/>
    </xf>
    <xf numFmtId="0" fontId="6" fillId="36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5" fillId="37" borderId="0" xfId="0" applyNumberFormat="1" applyFont="1" applyFill="1" applyAlignment="1">
      <alignment horizontal="right"/>
    </xf>
    <xf numFmtId="0" fontId="5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right"/>
    </xf>
    <xf numFmtId="0" fontId="5" fillId="35" borderId="0" xfId="0" applyFont="1" applyFill="1" applyBorder="1" applyAlignment="1">
      <alignment horizontal="center"/>
    </xf>
    <xf numFmtId="3" fontId="8" fillId="38" borderId="15" xfId="0" applyNumberFormat="1" applyFont="1" applyFill="1" applyBorder="1" applyAlignment="1">
      <alignment horizontal="left"/>
    </xf>
    <xf numFmtId="3" fontId="6" fillId="38" borderId="15" xfId="0" applyNumberFormat="1" applyFont="1" applyFill="1" applyBorder="1" applyAlignment="1">
      <alignment/>
    </xf>
    <xf numFmtId="3" fontId="8" fillId="38" borderId="15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5" fillId="37" borderId="0" xfId="0" applyNumberFormat="1" applyFont="1" applyFill="1" applyAlignment="1">
      <alignment/>
    </xf>
    <xf numFmtId="3" fontId="5" fillId="0" borderId="0" xfId="0" applyNumberFormat="1" applyFont="1" applyBorder="1" applyAlignment="1">
      <alignment/>
    </xf>
    <xf numFmtId="0" fontId="10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23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6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19" xfId="0" applyFont="1" applyBorder="1" applyAlignment="1">
      <alignment/>
    </xf>
    <xf numFmtId="3" fontId="5" fillId="0" borderId="24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wrapText="1"/>
    </xf>
    <xf numFmtId="3" fontId="5" fillId="33" borderId="15" xfId="0" applyNumberFormat="1" applyFont="1" applyFill="1" applyBorder="1" applyAlignment="1">
      <alignment wrapText="1"/>
    </xf>
    <xf numFmtId="49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5" xfId="0" applyFont="1" applyBorder="1" applyAlignment="1">
      <alignment horizontal="right"/>
    </xf>
    <xf numFmtId="0" fontId="14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11" fillId="0" borderId="15" xfId="0" applyFont="1" applyBorder="1" applyAlignment="1">
      <alignment/>
    </xf>
    <xf numFmtId="0" fontId="6" fillId="0" borderId="22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5" fillId="38" borderId="15" xfId="0" applyFont="1" applyFill="1" applyBorder="1" applyAlignment="1">
      <alignment horizontal="left"/>
    </xf>
    <xf numFmtId="0" fontId="5" fillId="38" borderId="15" xfId="0" applyFont="1" applyFill="1" applyBorder="1" applyAlignment="1">
      <alignment/>
    </xf>
    <xf numFmtId="0" fontId="5" fillId="38" borderId="15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3" fontId="7" fillId="38" borderId="15" xfId="0" applyNumberFormat="1" applyFont="1" applyFill="1" applyBorder="1" applyAlignment="1">
      <alignment horizontal="left"/>
    </xf>
    <xf numFmtId="3" fontId="7" fillId="38" borderId="15" xfId="0" applyNumberFormat="1" applyFont="1" applyFill="1" applyBorder="1" applyAlignment="1">
      <alignment/>
    </xf>
    <xf numFmtId="49" fontId="5" fillId="38" borderId="0" xfId="0" applyNumberFormat="1" applyFont="1" applyFill="1" applyBorder="1" applyAlignment="1">
      <alignment horizontal="center"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horizontal="left"/>
    </xf>
    <xf numFmtId="0" fontId="6" fillId="37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49" fontId="5" fillId="37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5" fillId="0" borderId="15" xfId="0" applyFont="1" applyFill="1" applyBorder="1" applyAlignment="1">
      <alignment horizontal="left" vertical="center"/>
    </xf>
    <xf numFmtId="3" fontId="5" fillId="0" borderId="15" xfId="0" applyNumberFormat="1" applyFont="1" applyFill="1" applyBorder="1" applyAlignment="1">
      <alignment vertical="center"/>
    </xf>
    <xf numFmtId="0" fontId="5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right"/>
    </xf>
    <xf numFmtId="3" fontId="5" fillId="0" borderId="15" xfId="0" applyNumberFormat="1" applyFont="1" applyFill="1" applyBorder="1" applyAlignment="1">
      <alignment/>
    </xf>
    <xf numFmtId="49" fontId="5" fillId="0" borderId="15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37" borderId="0" xfId="0" applyNumberFormat="1" applyFont="1" applyFill="1" applyBorder="1" applyAlignment="1">
      <alignment horizontal="right"/>
    </xf>
    <xf numFmtId="0" fontId="5" fillId="37" borderId="0" xfId="0" applyFont="1" applyFill="1" applyBorder="1" applyAlignment="1">
      <alignment horizontal="left"/>
    </xf>
    <xf numFmtId="0" fontId="5" fillId="37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5" fillId="0" borderId="25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49" fontId="5" fillId="38" borderId="0" xfId="0" applyNumberFormat="1" applyFont="1" applyFill="1" applyAlignment="1">
      <alignment horizontal="right"/>
    </xf>
    <xf numFmtId="0" fontId="5" fillId="38" borderId="0" xfId="0" applyFont="1" applyFill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0" fillId="38" borderId="0" xfId="0" applyFill="1" applyAlignment="1">
      <alignment/>
    </xf>
    <xf numFmtId="49" fontId="5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left"/>
    </xf>
    <xf numFmtId="49" fontId="6" fillId="35" borderId="15" xfId="0" applyNumberFormat="1" applyFont="1" applyFill="1" applyBorder="1" applyAlignment="1">
      <alignment horizontal="left"/>
    </xf>
    <xf numFmtId="49" fontId="5" fillId="35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0" fontId="12" fillId="0" borderId="27" xfId="0" applyFont="1" applyBorder="1" applyAlignment="1">
      <alignment vertical="top" wrapText="1"/>
    </xf>
    <xf numFmtId="0" fontId="12" fillId="0" borderId="28" xfId="0" applyFont="1" applyBorder="1" applyAlignment="1">
      <alignment horizontal="center" vertical="top" wrapText="1"/>
    </xf>
    <xf numFmtId="3" fontId="12" fillId="0" borderId="28" xfId="0" applyNumberFormat="1" applyFont="1" applyBorder="1" applyAlignment="1">
      <alignment horizontal="center" vertical="top" wrapText="1"/>
    </xf>
    <xf numFmtId="0" fontId="12" fillId="0" borderId="29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30" xfId="0" applyFont="1" applyBorder="1" applyAlignment="1">
      <alignment vertical="top" wrapText="1"/>
    </xf>
    <xf numFmtId="3" fontId="12" fillId="0" borderId="31" xfId="0" applyNumberFormat="1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2" fillId="0" borderId="33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33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3" fontId="12" fillId="0" borderId="35" xfId="0" applyNumberFormat="1" applyFont="1" applyBorder="1" applyAlignment="1">
      <alignment horizontal="center" vertical="top" wrapText="1"/>
    </xf>
    <xf numFmtId="3" fontId="12" fillId="0" borderId="36" xfId="0" applyNumberFormat="1" applyFont="1" applyBorder="1" applyAlignment="1">
      <alignment horizontal="center" vertical="top" wrapText="1"/>
    </xf>
    <xf numFmtId="0" fontId="12" fillId="0" borderId="31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5" fillId="0" borderId="34" xfId="0" applyFont="1" applyBorder="1" applyAlignment="1">
      <alignment vertical="top" wrapText="1"/>
    </xf>
    <xf numFmtId="3" fontId="12" fillId="0" borderId="33" xfId="0" applyNumberFormat="1" applyFont="1" applyBorder="1" applyAlignment="1">
      <alignment horizontal="center" vertical="top" wrapText="1"/>
    </xf>
    <xf numFmtId="3" fontId="12" fillId="0" borderId="3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37" xfId="0" applyFont="1" applyBorder="1" applyAlignment="1">
      <alignment/>
    </xf>
    <xf numFmtId="0" fontId="12" fillId="0" borderId="31" xfId="0" applyFont="1" applyBorder="1" applyAlignment="1">
      <alignment horizontal="center" vertical="top" wrapText="1"/>
    </xf>
    <xf numFmtId="0" fontId="0" fillId="0" borderId="37" xfId="0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view="pageBreakPreview" zoomScale="60" workbookViewId="0" topLeftCell="A43">
      <selection activeCell="L14" sqref="L14"/>
    </sheetView>
  </sheetViews>
  <sheetFormatPr defaultColWidth="9.140625" defaultRowHeight="12.75"/>
  <cols>
    <col min="1" max="1" width="6.57421875" style="0" customWidth="1"/>
    <col min="2" max="2" width="50.140625" style="0" customWidth="1"/>
    <col min="3" max="3" width="8.57421875" style="0" hidden="1" customWidth="1"/>
    <col min="4" max="4" width="0" style="2" hidden="1" customWidth="1"/>
    <col min="5" max="5" width="9.421875" style="2" customWidth="1"/>
    <col min="6" max="6" width="11.28125" style="0" customWidth="1"/>
    <col min="7" max="7" width="12.140625" style="0" customWidth="1"/>
    <col min="8" max="8" width="13.57421875" style="0" customWidth="1"/>
    <col min="9" max="9" width="14.28125" style="0" customWidth="1"/>
    <col min="10" max="10" width="13.00390625" style="0" customWidth="1"/>
    <col min="14" max="14" width="11.00390625" style="0" bestFit="1" customWidth="1"/>
  </cols>
  <sheetData>
    <row r="1" spans="1:15" ht="14.25">
      <c r="A1" s="196" t="s">
        <v>259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5" ht="14.25">
      <c r="A2" s="196" t="s">
        <v>467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4.25">
      <c r="A3" s="196" t="s">
        <v>468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4.2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4.25">
      <c r="A5" s="196"/>
      <c r="B5" s="461" t="s">
        <v>326</v>
      </c>
      <c r="C5" s="461"/>
      <c r="D5" s="461"/>
      <c r="E5" s="461"/>
      <c r="F5" s="461"/>
      <c r="G5" s="461"/>
      <c r="H5" s="461"/>
      <c r="I5" s="461"/>
      <c r="J5" s="461"/>
      <c r="K5" s="196"/>
      <c r="L5" s="196"/>
      <c r="M5" s="196"/>
      <c r="N5" s="196"/>
      <c r="O5" s="196"/>
    </row>
    <row r="6" spans="1:15" ht="14.25" customHeight="1">
      <c r="A6" s="462" t="s">
        <v>345</v>
      </c>
      <c r="B6" s="462"/>
      <c r="C6" s="462"/>
      <c r="D6" s="462"/>
      <c r="E6" s="462"/>
      <c r="F6" s="462"/>
      <c r="G6" s="462"/>
      <c r="H6" s="462"/>
      <c r="I6" s="462"/>
      <c r="J6" s="462"/>
      <c r="K6" s="196"/>
      <c r="L6" s="196"/>
      <c r="M6" s="196"/>
      <c r="N6" s="196"/>
      <c r="O6" s="196"/>
    </row>
    <row r="7" spans="1:15" ht="14.25">
      <c r="A7" s="9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</row>
    <row r="8" spans="1:15" ht="14.25">
      <c r="A8" s="196" t="s">
        <v>105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</row>
    <row r="9" spans="1:15" ht="14.25">
      <c r="A9" s="196" t="s">
        <v>469</v>
      </c>
      <c r="B9" s="196"/>
      <c r="C9" s="196"/>
      <c r="D9" s="196"/>
      <c r="E9"/>
      <c r="K9" s="196"/>
      <c r="L9" s="196"/>
      <c r="N9" s="196"/>
      <c r="O9" s="196"/>
    </row>
    <row r="10" spans="1:15" ht="14.25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</row>
    <row r="11" spans="1:15" ht="14.25">
      <c r="A11" s="10" t="s">
        <v>179</v>
      </c>
      <c r="B11" s="9" t="s">
        <v>180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</row>
    <row r="12" spans="1:15" ht="14.25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</row>
    <row r="13" spans="1:15" ht="14.25">
      <c r="A13" s="196"/>
      <c r="B13" s="9"/>
      <c r="C13" s="11" t="s">
        <v>104</v>
      </c>
      <c r="D13" s="12" t="s">
        <v>110</v>
      </c>
      <c r="E13" s="88"/>
      <c r="F13" s="14" t="s">
        <v>110</v>
      </c>
      <c r="G13" s="13" t="s">
        <v>327</v>
      </c>
      <c r="H13" s="13" t="s">
        <v>327</v>
      </c>
      <c r="I13" s="13" t="s">
        <v>112</v>
      </c>
      <c r="J13" s="14" t="s">
        <v>112</v>
      </c>
      <c r="K13" s="196"/>
      <c r="L13" s="196"/>
      <c r="M13" s="196"/>
      <c r="N13" s="196"/>
      <c r="O13" s="196"/>
    </row>
    <row r="14" spans="1:15" ht="14.25">
      <c r="A14" s="374" t="s">
        <v>175</v>
      </c>
      <c r="B14" s="374" t="s">
        <v>176</v>
      </c>
      <c r="C14" s="373">
        <v>2011</v>
      </c>
      <c r="D14" s="373">
        <v>2012</v>
      </c>
      <c r="E14" s="372"/>
      <c r="F14" s="15">
        <v>2017</v>
      </c>
      <c r="G14" s="15">
        <v>2018</v>
      </c>
      <c r="H14" s="15">
        <v>2019</v>
      </c>
      <c r="I14" s="15">
        <v>2020</v>
      </c>
      <c r="J14" s="16">
        <v>2021</v>
      </c>
      <c r="K14" s="196"/>
      <c r="L14" s="196"/>
      <c r="M14" s="196"/>
      <c r="N14" s="196"/>
      <c r="O14" s="196"/>
    </row>
    <row r="15" spans="1:15" ht="14.25">
      <c r="A15" s="364">
        <v>6</v>
      </c>
      <c r="B15" s="370" t="s">
        <v>237</v>
      </c>
      <c r="C15" s="345">
        <v>2713600</v>
      </c>
      <c r="D15" s="345">
        <v>1182301</v>
      </c>
      <c r="E15" s="371"/>
      <c r="F15" s="357">
        <v>3021652</v>
      </c>
      <c r="G15" s="243">
        <v>16277300</v>
      </c>
      <c r="H15" s="243">
        <v>10889500</v>
      </c>
      <c r="I15" s="243">
        <v>4411770</v>
      </c>
      <c r="J15" s="243">
        <v>4841947</v>
      </c>
      <c r="K15" s="196"/>
      <c r="L15" s="196"/>
      <c r="M15" s="196"/>
      <c r="N15" s="196"/>
      <c r="O15" s="196"/>
    </row>
    <row r="16" spans="1:15" ht="14.25">
      <c r="A16" s="364">
        <v>7</v>
      </c>
      <c r="B16" s="366" t="s">
        <v>238</v>
      </c>
      <c r="C16" s="367">
        <v>23500</v>
      </c>
      <c r="D16" s="367">
        <v>3120</v>
      </c>
      <c r="E16" s="368"/>
      <c r="F16" s="357">
        <v>7783</v>
      </c>
      <c r="G16" s="243">
        <v>300000</v>
      </c>
      <c r="H16" s="243">
        <v>300000</v>
      </c>
      <c r="I16" s="243">
        <v>981750</v>
      </c>
      <c r="J16" s="243">
        <v>1079925</v>
      </c>
      <c r="K16" s="196"/>
      <c r="L16" s="196"/>
      <c r="M16" s="196"/>
      <c r="N16" s="196"/>
      <c r="O16" s="196"/>
    </row>
    <row r="17" spans="1:15" ht="14.25">
      <c r="A17" s="244"/>
      <c r="B17" s="360" t="s">
        <v>54</v>
      </c>
      <c r="C17" s="362">
        <f>SUM(C15:C16)</f>
        <v>2737100</v>
      </c>
      <c r="D17" s="362">
        <v>1185421</v>
      </c>
      <c r="E17" s="363"/>
      <c r="F17" s="357">
        <f>SUM(F15:F16)</f>
        <v>3029435</v>
      </c>
      <c r="G17" s="243">
        <f>SUM(G15:G16)</f>
        <v>16577300</v>
      </c>
      <c r="H17" s="243">
        <f>SUM(H15:H16)</f>
        <v>11189500</v>
      </c>
      <c r="I17" s="243">
        <f>SUM(I15:I16)</f>
        <v>5393520</v>
      </c>
      <c r="J17" s="243">
        <f>SUM(J15:J16)</f>
        <v>5921872</v>
      </c>
      <c r="K17" s="196"/>
      <c r="L17" s="196"/>
      <c r="M17" s="196"/>
      <c r="N17" s="196"/>
      <c r="O17" s="196"/>
    </row>
    <row r="18" spans="1:15" ht="14.25">
      <c r="A18" s="245"/>
      <c r="B18" s="351"/>
      <c r="C18" s="196"/>
      <c r="D18" s="196"/>
      <c r="E18" s="196"/>
      <c r="F18" s="233"/>
      <c r="G18" s="233"/>
      <c r="H18" s="233"/>
      <c r="I18" s="233"/>
      <c r="J18" s="233"/>
      <c r="K18" s="196"/>
      <c r="L18" s="196"/>
      <c r="M18" s="196"/>
      <c r="N18" s="196"/>
      <c r="O18" s="196"/>
    </row>
    <row r="19" spans="1:15" ht="14.25">
      <c r="A19" s="364">
        <v>3</v>
      </c>
      <c r="B19" s="366" t="s">
        <v>239</v>
      </c>
      <c r="C19" s="367">
        <v>1536600</v>
      </c>
      <c r="D19" s="367">
        <v>1187073</v>
      </c>
      <c r="E19" s="368"/>
      <c r="F19" s="357">
        <v>1877721</v>
      </c>
      <c r="G19" s="243">
        <v>3126300</v>
      </c>
      <c r="H19" s="243">
        <v>2848500</v>
      </c>
      <c r="I19" s="243">
        <v>2021030</v>
      </c>
      <c r="J19" s="243">
        <v>2223133</v>
      </c>
      <c r="K19" s="196"/>
      <c r="L19" s="196"/>
      <c r="M19" s="196"/>
      <c r="N19" s="196"/>
      <c r="O19" s="196"/>
    </row>
    <row r="20" spans="1:15" ht="14.25">
      <c r="A20" s="364">
        <v>4</v>
      </c>
      <c r="B20" s="370" t="s">
        <v>240</v>
      </c>
      <c r="C20" s="345">
        <v>1200500</v>
      </c>
      <c r="D20" s="345">
        <v>331916</v>
      </c>
      <c r="E20" s="371"/>
      <c r="F20" s="357">
        <v>1326382</v>
      </c>
      <c r="G20" s="243">
        <v>13290000</v>
      </c>
      <c r="H20" s="243">
        <v>8980000</v>
      </c>
      <c r="I20" s="243">
        <v>3262490</v>
      </c>
      <c r="J20" s="243">
        <v>3588739</v>
      </c>
      <c r="K20" s="196"/>
      <c r="L20" s="196"/>
      <c r="M20" s="196"/>
      <c r="N20" s="196"/>
      <c r="O20" s="196"/>
    </row>
    <row r="21" spans="1:15" ht="14.25">
      <c r="A21" s="244"/>
      <c r="B21" s="360" t="s">
        <v>55</v>
      </c>
      <c r="C21" s="362">
        <v>2737100</v>
      </c>
      <c r="D21" s="362">
        <v>1518989</v>
      </c>
      <c r="E21" s="363"/>
      <c r="F21" s="357">
        <f>SUM(F19:F20)</f>
        <v>3204103</v>
      </c>
      <c r="G21" s="243">
        <f>SUM(G19:G20)</f>
        <v>16416300</v>
      </c>
      <c r="H21" s="243">
        <f>SUM(H19:H20)</f>
        <v>11828500</v>
      </c>
      <c r="I21" s="243">
        <f>SUM(I19:I20)</f>
        <v>5283520</v>
      </c>
      <c r="J21" s="243">
        <f>SUM(J19:J20)</f>
        <v>5811872</v>
      </c>
      <c r="K21" s="196"/>
      <c r="L21" s="196"/>
      <c r="M21" s="196"/>
      <c r="N21" s="196"/>
      <c r="O21" s="196"/>
    </row>
    <row r="22" spans="1:15" ht="14.25">
      <c r="A22" s="245"/>
      <c r="B22" s="351"/>
      <c r="C22" s="196"/>
      <c r="D22" s="196"/>
      <c r="E22" s="196"/>
      <c r="F22" s="233"/>
      <c r="G22" s="233"/>
      <c r="H22" s="233"/>
      <c r="I22" s="233"/>
      <c r="J22" s="233"/>
      <c r="K22" s="196"/>
      <c r="L22" s="196"/>
      <c r="M22" s="196"/>
      <c r="N22" s="196"/>
      <c r="O22" s="196"/>
    </row>
    <row r="23" spans="1:15" ht="14.25">
      <c r="A23" s="244"/>
      <c r="B23" s="360" t="s">
        <v>37</v>
      </c>
      <c r="C23" s="361">
        <v>0</v>
      </c>
      <c r="D23" s="362">
        <v>-333568</v>
      </c>
      <c r="E23" s="363"/>
      <c r="F23" s="357">
        <f>F17-F21</f>
        <v>-174668</v>
      </c>
      <c r="G23" s="243">
        <f>G17-G21</f>
        <v>161000</v>
      </c>
      <c r="H23" s="243">
        <f>H17-H21</f>
        <v>-639000</v>
      </c>
      <c r="I23" s="243">
        <f>I17-I21</f>
        <v>110000</v>
      </c>
      <c r="J23" s="243">
        <f>J17-J21</f>
        <v>110000</v>
      </c>
      <c r="K23" s="196"/>
      <c r="L23" s="196"/>
      <c r="M23" s="196"/>
      <c r="N23" s="196"/>
      <c r="O23" s="196"/>
    </row>
    <row r="24" spans="1:15" ht="14.25">
      <c r="A24" s="245"/>
      <c r="B24" s="352"/>
      <c r="C24" s="196"/>
      <c r="D24" s="196"/>
      <c r="E24" s="196"/>
      <c r="F24" s="233"/>
      <c r="G24" s="233"/>
      <c r="H24" s="233"/>
      <c r="I24" s="233"/>
      <c r="J24" s="233"/>
      <c r="K24" s="196"/>
      <c r="L24" s="196"/>
      <c r="M24" s="196"/>
      <c r="N24" s="196"/>
      <c r="O24" s="196"/>
    </row>
    <row r="25" spans="11:15" ht="14.25">
      <c r="K25" s="196"/>
      <c r="L25" s="196"/>
      <c r="M25" s="196"/>
      <c r="N25" s="196"/>
      <c r="O25" s="196"/>
    </row>
    <row r="26" spans="1:15" ht="14.25">
      <c r="A26" s="244"/>
      <c r="B26" s="365"/>
      <c r="C26" s="356"/>
      <c r="D26" s="345"/>
      <c r="E26" s="345"/>
      <c r="F26" s="345"/>
      <c r="G26" s="345"/>
      <c r="H26" s="345"/>
      <c r="I26" s="345"/>
      <c r="J26" s="345"/>
      <c r="K26" s="196"/>
      <c r="L26" s="196"/>
      <c r="M26" s="196"/>
      <c r="N26" s="196"/>
      <c r="O26" s="196"/>
    </row>
    <row r="27" spans="1:15" ht="14.25">
      <c r="A27" s="10" t="s">
        <v>178</v>
      </c>
      <c r="B27" s="353" t="s">
        <v>177</v>
      </c>
      <c r="C27" s="196"/>
      <c r="D27" s="196"/>
      <c r="E27" s="196"/>
      <c r="F27" s="233"/>
      <c r="G27" s="233"/>
      <c r="H27" s="233"/>
      <c r="I27" s="233"/>
      <c r="J27" s="233"/>
      <c r="L27" s="196"/>
      <c r="M27" s="196"/>
      <c r="N27" s="196"/>
      <c r="O27" s="196"/>
    </row>
    <row r="28" spans="1:15" ht="14.25">
      <c r="A28" s="392">
        <v>5</v>
      </c>
      <c r="B28" s="393" t="s">
        <v>357</v>
      </c>
      <c r="C28" s="201"/>
      <c r="D28" s="201"/>
      <c r="E28" s="201"/>
      <c r="F28" s="243"/>
      <c r="G28" s="243">
        <v>11000</v>
      </c>
      <c r="H28" s="243">
        <v>11000</v>
      </c>
      <c r="I28" s="243"/>
      <c r="J28" s="243"/>
      <c r="L28" s="196"/>
      <c r="M28" s="196"/>
      <c r="N28" s="196"/>
      <c r="O28" s="196"/>
    </row>
    <row r="29" spans="1:15" ht="14.25">
      <c r="A29" s="392">
        <v>8</v>
      </c>
      <c r="B29" s="393" t="s">
        <v>348</v>
      </c>
      <c r="C29" s="201"/>
      <c r="D29" s="201"/>
      <c r="E29" s="201"/>
      <c r="F29" s="243">
        <v>10248</v>
      </c>
      <c r="G29" s="243">
        <v>0</v>
      </c>
      <c r="H29" s="243">
        <v>800000</v>
      </c>
      <c r="I29" s="243"/>
      <c r="J29" s="243"/>
      <c r="L29" s="196"/>
      <c r="M29" s="196"/>
      <c r="N29" s="196"/>
      <c r="O29" s="196"/>
    </row>
    <row r="30" spans="1:15" ht="14.25">
      <c r="A30" s="394"/>
      <c r="B30" s="395" t="s">
        <v>349</v>
      </c>
      <c r="C30" s="201"/>
      <c r="D30" s="201"/>
      <c r="E30" s="201"/>
      <c r="F30" s="243">
        <v>10248</v>
      </c>
      <c r="G30" s="243">
        <v>-11000</v>
      </c>
      <c r="H30" s="243">
        <f>H29-H28</f>
        <v>789000</v>
      </c>
      <c r="I30" s="243"/>
      <c r="J30" s="243"/>
      <c r="L30" s="196"/>
      <c r="M30" s="196"/>
      <c r="N30" s="196"/>
      <c r="O30" s="196"/>
    </row>
    <row r="31" spans="1:15" ht="14.25">
      <c r="A31" s="10"/>
      <c r="B31" s="353"/>
      <c r="C31" s="196"/>
      <c r="D31" s="196"/>
      <c r="E31" s="196"/>
      <c r="F31" s="233"/>
      <c r="G31" s="233"/>
      <c r="H31" s="233"/>
      <c r="I31" s="233"/>
      <c r="J31" s="233"/>
      <c r="L31" s="196"/>
      <c r="M31" s="196"/>
      <c r="N31" s="196"/>
      <c r="O31" s="196"/>
    </row>
    <row r="32" spans="1:15" ht="14.25">
      <c r="A32" s="10" t="s">
        <v>350</v>
      </c>
      <c r="B32" s="353" t="s">
        <v>351</v>
      </c>
      <c r="C32" s="196"/>
      <c r="D32" s="196"/>
      <c r="E32" s="196"/>
      <c r="F32" s="233"/>
      <c r="G32" s="233"/>
      <c r="H32" s="233"/>
      <c r="I32" s="233"/>
      <c r="J32" s="233"/>
      <c r="L32" s="196"/>
      <c r="M32" s="196"/>
      <c r="N32" s="196"/>
      <c r="O32" s="196"/>
    </row>
    <row r="33" spans="1:15" ht="14.25">
      <c r="A33" s="364">
        <v>9</v>
      </c>
      <c r="B33" s="369" t="s">
        <v>351</v>
      </c>
      <c r="C33" s="358">
        <v>0</v>
      </c>
      <c r="D33" s="359">
        <v>-96191</v>
      </c>
      <c r="E33" s="357"/>
      <c r="F33" s="357">
        <v>-364053</v>
      </c>
      <c r="G33" s="243">
        <v>-150000</v>
      </c>
      <c r="H33" s="243">
        <v>-150000</v>
      </c>
      <c r="I33" s="243">
        <v>-110000</v>
      </c>
      <c r="J33" s="243">
        <v>-110000</v>
      </c>
      <c r="L33" s="196"/>
      <c r="M33" s="196"/>
      <c r="N33" s="196"/>
      <c r="O33" s="196"/>
    </row>
    <row r="34" spans="1:15" ht="28.5">
      <c r="A34" s="244"/>
      <c r="B34" s="396" t="s">
        <v>352</v>
      </c>
      <c r="C34" s="397"/>
      <c r="D34" s="397"/>
      <c r="E34" s="398"/>
      <c r="F34" s="357">
        <v>-528473</v>
      </c>
      <c r="G34" s="243">
        <v>0</v>
      </c>
      <c r="H34" s="243">
        <v>0</v>
      </c>
      <c r="I34" s="243">
        <v>0</v>
      </c>
      <c r="J34" s="243">
        <v>0</v>
      </c>
      <c r="L34" s="196"/>
      <c r="M34" s="196"/>
      <c r="N34" s="196"/>
      <c r="O34" s="196"/>
    </row>
    <row r="35" spans="1:15" ht="14.25">
      <c r="A35" s="244"/>
      <c r="B35" s="355"/>
      <c r="C35" s="356"/>
      <c r="D35" s="345"/>
      <c r="E35" s="345"/>
      <c r="F35" s="345"/>
      <c r="G35" s="345"/>
      <c r="H35" s="345"/>
      <c r="I35" s="345"/>
      <c r="J35" s="345"/>
      <c r="L35" s="196"/>
      <c r="M35" s="196"/>
      <c r="N35" s="196"/>
      <c r="O35" s="196"/>
    </row>
    <row r="36" spans="1:15" ht="14.25">
      <c r="A36" s="196"/>
      <c r="B36" s="9" t="s">
        <v>181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</row>
    <row r="37" spans="1:15" ht="14.25">
      <c r="A37" s="196" t="s">
        <v>236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</row>
    <row r="38" spans="1:15" ht="14.25">
      <c r="A38" s="196" t="s">
        <v>353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</row>
    <row r="39" spans="1:15" ht="14.25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</row>
    <row r="40" spans="1:15" ht="14.2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</row>
    <row r="41" spans="1:15" ht="14.25">
      <c r="A41" s="196"/>
      <c r="B41" s="9" t="s">
        <v>182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</row>
    <row r="42" spans="1:15" ht="14.2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</row>
    <row r="43" spans="1:15" ht="14.25">
      <c r="A43" s="376" t="s">
        <v>28</v>
      </c>
      <c r="B43" s="377" t="s">
        <v>97</v>
      </c>
      <c r="C43" s="378"/>
      <c r="D43" s="379" t="s">
        <v>96</v>
      </c>
      <c r="E43" s="379" t="s">
        <v>117</v>
      </c>
      <c r="F43" s="193" t="s">
        <v>110</v>
      </c>
      <c r="G43" s="193" t="s">
        <v>327</v>
      </c>
      <c r="H43" s="193" t="s">
        <v>327</v>
      </c>
      <c r="I43" s="193" t="s">
        <v>112</v>
      </c>
      <c r="J43" s="380" t="s">
        <v>112</v>
      </c>
      <c r="K43" s="196"/>
      <c r="L43" s="196"/>
      <c r="M43" s="196"/>
      <c r="N43" s="196"/>
      <c r="O43" s="196"/>
    </row>
    <row r="44" spans="1:15" ht="14.25">
      <c r="A44" s="381"/>
      <c r="B44" s="382"/>
      <c r="C44" s="383"/>
      <c r="D44" s="384"/>
      <c r="E44" s="384"/>
      <c r="F44" s="385">
        <v>2017</v>
      </c>
      <c r="G44" s="385">
        <v>2018</v>
      </c>
      <c r="H44" s="385">
        <v>2019</v>
      </c>
      <c r="I44" s="385">
        <v>2020</v>
      </c>
      <c r="J44" s="386">
        <v>2021</v>
      </c>
      <c r="K44" s="196"/>
      <c r="L44" s="196"/>
      <c r="M44" s="196"/>
      <c r="N44" s="196"/>
      <c r="O44" s="196"/>
    </row>
    <row r="45" spans="1:15" ht="14.25">
      <c r="A45" s="242">
        <v>1</v>
      </c>
      <c r="B45" s="242">
        <v>2</v>
      </c>
      <c r="C45" s="242"/>
      <c r="D45" s="242">
        <v>8</v>
      </c>
      <c r="E45" s="242">
        <v>3</v>
      </c>
      <c r="F45" s="200">
        <v>4</v>
      </c>
      <c r="G45" s="200">
        <v>6</v>
      </c>
      <c r="H45" s="200">
        <v>6</v>
      </c>
      <c r="I45" s="200">
        <v>7</v>
      </c>
      <c r="J45" s="200">
        <v>8</v>
      </c>
      <c r="K45" s="196"/>
      <c r="L45" s="196"/>
      <c r="M45" s="196"/>
      <c r="N45" s="196"/>
      <c r="O45" s="196"/>
    </row>
    <row r="46" spans="1:15" ht="14.25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</row>
    <row r="47" spans="1:15" ht="14.25">
      <c r="A47" s="197">
        <v>6</v>
      </c>
      <c r="B47" s="243" t="s">
        <v>0</v>
      </c>
      <c r="C47" s="243"/>
      <c r="D47" s="243"/>
      <c r="E47" s="243"/>
      <c r="F47" s="243">
        <v>3021652</v>
      </c>
      <c r="G47" s="243">
        <f>G49+G55+G64+G69+G74</f>
        <v>16277300</v>
      </c>
      <c r="H47" s="243">
        <f>H49+H55+H64+H69+H74</f>
        <v>10889500</v>
      </c>
      <c r="I47" s="243">
        <f>I49+I55+I64+I69+I74</f>
        <v>4411770</v>
      </c>
      <c r="J47" s="243">
        <f>J49+J55+J64+J69+J74</f>
        <v>4841947</v>
      </c>
      <c r="K47" s="196"/>
      <c r="L47" s="196"/>
      <c r="M47" s="196"/>
      <c r="N47" s="196"/>
      <c r="O47" s="196"/>
    </row>
    <row r="48" spans="1:15" ht="14.25">
      <c r="A48" s="233"/>
      <c r="B48" s="233"/>
      <c r="C48" s="233"/>
      <c r="D48" s="233"/>
      <c r="E48" s="246"/>
      <c r="F48" s="233"/>
      <c r="G48" s="233"/>
      <c r="H48" s="233"/>
      <c r="I48" s="233"/>
      <c r="J48" s="196"/>
      <c r="K48" s="196"/>
      <c r="L48" s="196"/>
      <c r="M48" s="196"/>
      <c r="N48" s="196"/>
      <c r="O48" s="196"/>
    </row>
    <row r="49" spans="1:15" ht="14.25">
      <c r="A49" s="247">
        <v>61</v>
      </c>
      <c r="B49" s="248" t="s">
        <v>98</v>
      </c>
      <c r="C49" s="248"/>
      <c r="D49" s="248">
        <f>SUM(D51:D53)</f>
        <v>399576</v>
      </c>
      <c r="E49" s="249"/>
      <c r="F49" s="248">
        <v>202973</v>
      </c>
      <c r="G49" s="248">
        <f>G51+G52+G53</f>
        <v>1412000</v>
      </c>
      <c r="H49" s="248">
        <f>H51+H52+H53</f>
        <v>1419200</v>
      </c>
      <c r="I49" s="248">
        <v>698775</v>
      </c>
      <c r="J49" s="256">
        <v>768652</v>
      </c>
      <c r="K49" s="196"/>
      <c r="L49" s="196"/>
      <c r="M49" s="196"/>
      <c r="N49" s="196"/>
      <c r="O49" s="196"/>
    </row>
    <row r="50" spans="1:15" ht="14.25">
      <c r="A50" s="233"/>
      <c r="B50" s="233"/>
      <c r="C50" s="233"/>
      <c r="D50" s="233"/>
      <c r="E50" s="246"/>
      <c r="F50" s="233"/>
      <c r="G50" s="233"/>
      <c r="H50" s="233"/>
      <c r="I50" s="233"/>
      <c r="J50" s="233"/>
      <c r="K50" s="196"/>
      <c r="L50" s="196"/>
      <c r="M50" s="196"/>
      <c r="N50" s="196"/>
      <c r="O50" s="196"/>
    </row>
    <row r="51" spans="1:15" ht="14.25">
      <c r="A51" s="250">
        <v>611</v>
      </c>
      <c r="B51" s="233" t="s">
        <v>99</v>
      </c>
      <c r="C51" s="233"/>
      <c r="D51" s="233">
        <v>386415</v>
      </c>
      <c r="E51" s="246">
        <v>11</v>
      </c>
      <c r="F51" s="233">
        <v>167003</v>
      </c>
      <c r="G51" s="233">
        <v>1360000</v>
      </c>
      <c r="H51" s="233">
        <v>1367000</v>
      </c>
      <c r="I51" s="233"/>
      <c r="J51" s="233"/>
      <c r="K51" s="196"/>
      <c r="L51" s="196"/>
      <c r="M51" s="196"/>
      <c r="N51" s="196"/>
      <c r="O51" s="196"/>
    </row>
    <row r="52" spans="1:15" ht="14.25">
      <c r="A52" s="250">
        <v>613</v>
      </c>
      <c r="B52" s="233" t="s">
        <v>100</v>
      </c>
      <c r="C52" s="233"/>
      <c r="D52" s="233">
        <v>6502</v>
      </c>
      <c r="E52" s="246">
        <v>11</v>
      </c>
      <c r="F52" s="233">
        <v>252399</v>
      </c>
      <c r="G52" s="233">
        <v>30000</v>
      </c>
      <c r="H52" s="233">
        <v>30000</v>
      </c>
      <c r="I52" s="233"/>
      <c r="J52" s="233"/>
      <c r="K52" s="196"/>
      <c r="L52" s="196"/>
      <c r="M52" s="196"/>
      <c r="N52" s="196"/>
      <c r="O52" s="196"/>
    </row>
    <row r="53" spans="1:15" ht="14.25">
      <c r="A53" s="250">
        <v>614</v>
      </c>
      <c r="B53" s="233" t="s">
        <v>101</v>
      </c>
      <c r="C53" s="196"/>
      <c r="D53" s="233">
        <v>6659</v>
      </c>
      <c r="E53" s="246">
        <v>11</v>
      </c>
      <c r="F53" s="233">
        <v>904</v>
      </c>
      <c r="G53" s="233">
        <v>22000</v>
      </c>
      <c r="H53" s="233">
        <v>22200</v>
      </c>
      <c r="I53" s="233"/>
      <c r="J53" s="233"/>
      <c r="K53" s="196"/>
      <c r="L53" s="196"/>
      <c r="M53" s="196" t="s">
        <v>344</v>
      </c>
      <c r="N53" s="196"/>
      <c r="O53" s="196"/>
    </row>
    <row r="54" spans="1:15" ht="14.25">
      <c r="A54" s="196"/>
      <c r="B54" s="196"/>
      <c r="C54" s="196"/>
      <c r="D54" s="196"/>
      <c r="E54" s="245"/>
      <c r="F54" s="233"/>
      <c r="G54" s="233"/>
      <c r="H54" s="233"/>
      <c r="I54" s="233"/>
      <c r="J54" s="233"/>
      <c r="K54" s="196"/>
      <c r="L54" s="196"/>
      <c r="M54" s="196" t="s">
        <v>342</v>
      </c>
      <c r="N54" s="196"/>
      <c r="O54" s="196"/>
    </row>
    <row r="55" spans="1:15" ht="14.25">
      <c r="A55" s="27">
        <v>63</v>
      </c>
      <c r="B55" s="28" t="s">
        <v>24</v>
      </c>
      <c r="C55" s="251">
        <v>0</v>
      </c>
      <c r="D55" s="29">
        <f>SUM(D56)</f>
        <v>1098667</v>
      </c>
      <c r="E55" s="30"/>
      <c r="F55" s="248">
        <v>2514856</v>
      </c>
      <c r="G55" s="248">
        <f>G56+G57+G58</f>
        <v>13941200</v>
      </c>
      <c r="H55" s="248">
        <f>H56+H57+H58</f>
        <v>8538200</v>
      </c>
      <c r="I55" s="248">
        <v>3280200</v>
      </c>
      <c r="J55" s="256">
        <v>3597220</v>
      </c>
      <c r="K55" s="196"/>
      <c r="L55" s="196"/>
      <c r="M55" s="196"/>
      <c r="N55" s="196"/>
      <c r="O55" s="196"/>
    </row>
    <row r="56" spans="1:15" ht="14.25">
      <c r="A56" s="254">
        <v>633</v>
      </c>
      <c r="B56" s="202" t="s">
        <v>1</v>
      </c>
      <c r="C56" s="196">
        <v>0</v>
      </c>
      <c r="D56" s="252">
        <v>1098667</v>
      </c>
      <c r="E56" s="304" t="s">
        <v>308</v>
      </c>
      <c r="F56" s="233">
        <v>2186746</v>
      </c>
      <c r="G56" s="233">
        <v>6121600</v>
      </c>
      <c r="H56" s="233">
        <v>8118600</v>
      </c>
      <c r="I56" s="252"/>
      <c r="J56" s="252"/>
      <c r="K56" s="196"/>
      <c r="L56" s="196"/>
      <c r="M56" s="196">
        <v>11</v>
      </c>
      <c r="N56" s="233">
        <f>H51+H52+H53+H75+H66+H67+H86+H81+H82</f>
        <v>2727200</v>
      </c>
      <c r="O56" s="196"/>
    </row>
    <row r="57" spans="1:15" ht="14.25">
      <c r="A57" s="254">
        <v>634</v>
      </c>
      <c r="B57" s="202" t="s">
        <v>174</v>
      </c>
      <c r="C57" s="196"/>
      <c r="D57" s="196"/>
      <c r="E57" s="245">
        <v>52</v>
      </c>
      <c r="F57" s="233">
        <v>328110</v>
      </c>
      <c r="G57" s="233">
        <v>319600</v>
      </c>
      <c r="H57" s="233">
        <v>319600</v>
      </c>
      <c r="I57" s="233"/>
      <c r="J57" s="233"/>
      <c r="K57" s="196"/>
      <c r="L57" s="196"/>
      <c r="M57" s="196">
        <v>52</v>
      </c>
      <c r="N57" s="233">
        <f>H56+H57+H58</f>
        <v>8538200</v>
      </c>
      <c r="O57" s="196"/>
    </row>
    <row r="58" spans="1:15" ht="14.25">
      <c r="A58" s="254">
        <v>638</v>
      </c>
      <c r="B58" s="202" t="s">
        <v>107</v>
      </c>
      <c r="C58" s="196"/>
      <c r="D58" s="196"/>
      <c r="E58" s="245">
        <v>52</v>
      </c>
      <c r="F58" s="233">
        <v>0</v>
      </c>
      <c r="G58" s="233">
        <v>7500000</v>
      </c>
      <c r="H58" s="233">
        <v>100000</v>
      </c>
      <c r="I58" s="233"/>
      <c r="J58" s="233"/>
      <c r="K58" s="196"/>
      <c r="L58" s="196"/>
      <c r="M58" s="196">
        <v>43</v>
      </c>
      <c r="N58" s="233">
        <f>H71+H72</f>
        <v>724100</v>
      </c>
      <c r="O58" s="196"/>
    </row>
    <row r="59" spans="9:15" ht="14.25">
      <c r="I59" s="233"/>
      <c r="J59" s="233"/>
      <c r="K59" s="196"/>
      <c r="L59" s="196"/>
      <c r="M59" s="196"/>
      <c r="N59" s="233"/>
      <c r="O59" s="196"/>
    </row>
    <row r="60" spans="1:15" ht="14.25">
      <c r="A60" s="254"/>
      <c r="B60" s="202"/>
      <c r="C60" s="196"/>
      <c r="D60" s="196"/>
      <c r="E60" s="245"/>
      <c r="F60" s="233"/>
      <c r="G60" s="233"/>
      <c r="H60" s="233"/>
      <c r="I60" s="196"/>
      <c r="J60" s="197" t="s">
        <v>234</v>
      </c>
      <c r="K60" s="196"/>
      <c r="L60" s="196"/>
      <c r="M60" s="196"/>
      <c r="N60" s="233"/>
      <c r="O60" s="196"/>
    </row>
    <row r="61" spans="1:15" ht="14.25">
      <c r="A61" s="196"/>
      <c r="B61" s="196"/>
      <c r="C61" s="196"/>
      <c r="D61" s="196"/>
      <c r="E61" s="196"/>
      <c r="F61" s="196"/>
      <c r="G61" s="196"/>
      <c r="H61" s="196"/>
      <c r="I61" s="196"/>
      <c r="J61" s="233"/>
      <c r="K61" s="196"/>
      <c r="L61" s="196"/>
      <c r="O61" s="196"/>
    </row>
    <row r="62" spans="1:15" ht="14.25">
      <c r="A62" s="34">
        <v>1</v>
      </c>
      <c r="B62" s="34">
        <v>2</v>
      </c>
      <c r="C62" s="35">
        <v>3</v>
      </c>
      <c r="D62" s="35">
        <v>4</v>
      </c>
      <c r="E62" s="35">
        <v>3</v>
      </c>
      <c r="F62" s="35">
        <v>4</v>
      </c>
      <c r="G62" s="35">
        <v>6</v>
      </c>
      <c r="H62" s="35">
        <v>6</v>
      </c>
      <c r="I62" s="35">
        <v>7</v>
      </c>
      <c r="J62" s="241">
        <v>8</v>
      </c>
      <c r="K62" s="196"/>
      <c r="L62" s="196"/>
      <c r="M62" s="196"/>
      <c r="N62" s="196"/>
      <c r="O62" s="196"/>
    </row>
    <row r="63" spans="1:15" ht="14.25">
      <c r="A63" s="202"/>
      <c r="B63" s="202"/>
      <c r="C63" s="196"/>
      <c r="D63" s="196"/>
      <c r="E63" s="245"/>
      <c r="F63" s="233"/>
      <c r="G63" s="233"/>
      <c r="H63" s="233"/>
      <c r="I63" s="233"/>
      <c r="J63" s="233"/>
      <c r="K63" s="196"/>
      <c r="L63" s="196"/>
      <c r="M63" s="196"/>
      <c r="N63" s="196"/>
      <c r="O63" s="196"/>
    </row>
    <row r="64" spans="1:15" ht="14.25">
      <c r="A64" s="27">
        <v>64</v>
      </c>
      <c r="B64" s="28" t="s">
        <v>2</v>
      </c>
      <c r="C64" s="251">
        <v>0</v>
      </c>
      <c r="D64" s="248">
        <f>SUM(D66:D67)</f>
        <v>45462</v>
      </c>
      <c r="E64" s="249"/>
      <c r="F64" s="248">
        <v>154155</v>
      </c>
      <c r="G64" s="248">
        <v>170000</v>
      </c>
      <c r="H64" s="248">
        <f>H66+H67</f>
        <v>178000</v>
      </c>
      <c r="I64" s="248">
        <v>115500</v>
      </c>
      <c r="J64" s="256">
        <f>I64*110/100</f>
        <v>127050</v>
      </c>
      <c r="K64" s="196"/>
      <c r="L64" s="196"/>
      <c r="M64" s="196"/>
      <c r="N64" s="196"/>
      <c r="O64" s="196"/>
    </row>
    <row r="65" spans="1:15" ht="14.25">
      <c r="A65" s="254"/>
      <c r="B65" s="202"/>
      <c r="C65" s="196"/>
      <c r="D65" s="196"/>
      <c r="E65" s="245"/>
      <c r="F65" s="233"/>
      <c r="G65" s="233"/>
      <c r="H65" s="233"/>
      <c r="I65" s="233"/>
      <c r="J65" s="233"/>
      <c r="K65" s="196"/>
      <c r="L65" s="196"/>
      <c r="M65" s="196"/>
      <c r="N65" s="196"/>
      <c r="O65" s="196"/>
    </row>
    <row r="66" spans="1:15" ht="14.25">
      <c r="A66" s="254">
        <v>641</v>
      </c>
      <c r="B66" s="202" t="s">
        <v>18</v>
      </c>
      <c r="C66" s="196">
        <v>0</v>
      </c>
      <c r="D66" s="233">
        <v>2200</v>
      </c>
      <c r="E66" s="246">
        <v>11</v>
      </c>
      <c r="F66" s="233">
        <v>134</v>
      </c>
      <c r="G66" s="233">
        <v>20000</v>
      </c>
      <c r="H66" s="233">
        <v>28000</v>
      </c>
      <c r="I66" s="233"/>
      <c r="J66" s="233"/>
      <c r="K66" s="196"/>
      <c r="L66" s="196"/>
      <c r="M66" s="196"/>
      <c r="N66" s="196"/>
      <c r="O66" s="196"/>
    </row>
    <row r="67" spans="1:15" ht="14.25">
      <c r="A67" s="254">
        <v>642</v>
      </c>
      <c r="B67" s="202" t="s">
        <v>19</v>
      </c>
      <c r="C67" s="196">
        <v>0</v>
      </c>
      <c r="D67" s="233">
        <v>43262</v>
      </c>
      <c r="E67" s="246">
        <v>11</v>
      </c>
      <c r="F67" s="233">
        <v>154021</v>
      </c>
      <c r="G67" s="233">
        <v>150000</v>
      </c>
      <c r="H67" s="233">
        <v>150000</v>
      </c>
      <c r="I67" s="233"/>
      <c r="J67" s="233"/>
      <c r="K67" s="196"/>
      <c r="L67" s="196"/>
      <c r="M67" s="196"/>
      <c r="N67" s="196"/>
      <c r="O67" s="196"/>
    </row>
    <row r="68" spans="1:15" ht="14.25">
      <c r="A68" s="202"/>
      <c r="B68" s="202"/>
      <c r="C68" s="196"/>
      <c r="D68" s="196"/>
      <c r="E68" s="245"/>
      <c r="F68" s="233"/>
      <c r="G68" s="233"/>
      <c r="H68" s="233"/>
      <c r="I68" s="233"/>
      <c r="J68" s="233"/>
      <c r="K68" s="196"/>
      <c r="L68" s="196"/>
      <c r="M68" s="196"/>
      <c r="N68" s="196"/>
      <c r="O68" s="196"/>
    </row>
    <row r="69" spans="1:15" ht="14.25">
      <c r="A69" s="257">
        <v>65</v>
      </c>
      <c r="B69" s="251" t="s">
        <v>3</v>
      </c>
      <c r="C69" s="251">
        <v>0</v>
      </c>
      <c r="D69" s="248">
        <f>SUM(D72:D72)</f>
        <v>85995</v>
      </c>
      <c r="E69" s="249"/>
      <c r="F69" s="248">
        <v>148919</v>
      </c>
      <c r="G69" s="248">
        <v>724100</v>
      </c>
      <c r="H69" s="248">
        <v>724100</v>
      </c>
      <c r="I69" s="248">
        <v>309815</v>
      </c>
      <c r="J69" s="256">
        <v>340797</v>
      </c>
      <c r="K69" s="196"/>
      <c r="L69" s="196"/>
      <c r="M69" s="196"/>
      <c r="N69" s="196"/>
      <c r="O69" s="196"/>
    </row>
    <row r="70" spans="1:15" ht="14.25">
      <c r="A70" s="196"/>
      <c r="B70" s="196"/>
      <c r="C70" s="196"/>
      <c r="D70" s="196"/>
      <c r="E70" s="245"/>
      <c r="F70" s="233"/>
      <c r="G70" s="233"/>
      <c r="H70" s="233"/>
      <c r="I70" s="233"/>
      <c r="J70" s="233"/>
      <c r="K70" s="196"/>
      <c r="L70" s="196"/>
      <c r="M70" s="196"/>
      <c r="N70" s="196"/>
      <c r="O70" s="196"/>
    </row>
    <row r="71" spans="1:15" ht="14.25">
      <c r="A71" s="254">
        <v>652</v>
      </c>
      <c r="B71" s="202" t="s">
        <v>103</v>
      </c>
      <c r="C71" s="196">
        <v>0</v>
      </c>
      <c r="D71" s="233">
        <v>132067</v>
      </c>
      <c r="E71" s="246">
        <v>43</v>
      </c>
      <c r="F71" s="233">
        <v>58862</v>
      </c>
      <c r="G71" s="233">
        <v>524100</v>
      </c>
      <c r="H71" s="233">
        <v>524100</v>
      </c>
      <c r="I71" s="233"/>
      <c r="J71" s="233"/>
      <c r="K71" s="196"/>
      <c r="L71" s="196"/>
      <c r="M71" s="196"/>
      <c r="N71" s="196"/>
      <c r="O71" s="196"/>
    </row>
    <row r="72" spans="1:15" ht="14.25">
      <c r="A72" s="254">
        <v>653</v>
      </c>
      <c r="B72" s="202" t="s">
        <v>102</v>
      </c>
      <c r="C72" s="196"/>
      <c r="D72" s="196">
        <v>85995</v>
      </c>
      <c r="E72" s="245">
        <v>43</v>
      </c>
      <c r="F72" s="233">
        <v>90008</v>
      </c>
      <c r="G72" s="233">
        <v>200000</v>
      </c>
      <c r="H72" s="233">
        <v>200000</v>
      </c>
      <c r="I72" s="233"/>
      <c r="J72" s="233"/>
      <c r="K72" s="196"/>
      <c r="L72" s="196"/>
      <c r="M72" s="196"/>
      <c r="N72" s="196"/>
      <c r="O72" s="196"/>
    </row>
    <row r="73" spans="1:15" ht="14.25">
      <c r="A73" s="258"/>
      <c r="B73" s="258"/>
      <c r="C73" s="196"/>
      <c r="D73" s="196"/>
      <c r="E73" s="245"/>
      <c r="F73" s="233"/>
      <c r="G73" s="233"/>
      <c r="H73" s="233"/>
      <c r="I73" s="233"/>
      <c r="J73" s="233"/>
      <c r="K73" s="196"/>
      <c r="L73" s="196"/>
      <c r="M73" s="196"/>
      <c r="N73" s="196"/>
      <c r="O73" s="196"/>
    </row>
    <row r="74" spans="1:15" ht="14.25">
      <c r="A74" s="38">
        <v>68</v>
      </c>
      <c r="B74" s="39" t="s">
        <v>111</v>
      </c>
      <c r="C74" s="251">
        <v>0</v>
      </c>
      <c r="D74" s="248">
        <f>SUM(D75:D75)</f>
        <v>500</v>
      </c>
      <c r="E74" s="249"/>
      <c r="F74" s="248">
        <v>749</v>
      </c>
      <c r="G74" s="248">
        <v>30000</v>
      </c>
      <c r="H74" s="248">
        <v>30000</v>
      </c>
      <c r="I74" s="248">
        <v>7480</v>
      </c>
      <c r="J74" s="256">
        <f>I74*110/100</f>
        <v>8228</v>
      </c>
      <c r="K74" s="196"/>
      <c r="L74" s="196"/>
      <c r="M74" s="196"/>
      <c r="N74" s="196"/>
      <c r="O74" s="196"/>
    </row>
    <row r="75" spans="1:15" ht="14.25">
      <c r="A75" s="254">
        <v>683</v>
      </c>
      <c r="B75" s="254" t="s">
        <v>4</v>
      </c>
      <c r="C75" s="196"/>
      <c r="D75" s="196">
        <v>500</v>
      </c>
      <c r="E75" s="245">
        <v>11</v>
      </c>
      <c r="F75" s="233">
        <v>749</v>
      </c>
      <c r="G75" s="233">
        <v>30000</v>
      </c>
      <c r="H75" s="233">
        <v>30000</v>
      </c>
      <c r="I75" s="233"/>
      <c r="J75" s="233"/>
      <c r="K75" s="196"/>
      <c r="L75" s="196"/>
      <c r="M75" s="196"/>
      <c r="N75" s="196"/>
      <c r="O75" s="196"/>
    </row>
    <row r="76" spans="1:15" ht="14.25">
      <c r="A76" s="31"/>
      <c r="B76" s="31"/>
      <c r="C76" s="196"/>
      <c r="D76" s="196"/>
      <c r="E76" s="245"/>
      <c r="F76" s="233"/>
      <c r="G76" s="233"/>
      <c r="H76" s="233"/>
      <c r="I76" s="233"/>
      <c r="J76" s="233"/>
      <c r="K76" s="196"/>
      <c r="L76" s="196"/>
      <c r="M76" s="196"/>
      <c r="N76" s="196"/>
      <c r="O76" s="196"/>
    </row>
    <row r="77" spans="1:15" ht="14.25">
      <c r="A77" s="27">
        <v>7</v>
      </c>
      <c r="B77" s="28" t="s">
        <v>11</v>
      </c>
      <c r="C77" s="251">
        <v>0</v>
      </c>
      <c r="D77" s="251"/>
      <c r="E77" s="253"/>
      <c r="F77" s="248">
        <v>7783</v>
      </c>
      <c r="G77" s="248">
        <v>300000</v>
      </c>
      <c r="H77" s="248">
        <v>300000</v>
      </c>
      <c r="I77" s="248">
        <v>981750</v>
      </c>
      <c r="J77" s="256">
        <f>I77*110/100</f>
        <v>1079925</v>
      </c>
      <c r="K77" s="196"/>
      <c r="L77" s="196"/>
      <c r="M77" s="196"/>
      <c r="N77" s="196"/>
      <c r="O77" s="196"/>
    </row>
    <row r="78" spans="1:15" ht="14.25">
      <c r="A78" s="31"/>
      <c r="B78" s="32"/>
      <c r="C78" s="196"/>
      <c r="D78" s="196"/>
      <c r="E78" s="245"/>
      <c r="F78" s="233"/>
      <c r="G78" s="233"/>
      <c r="H78" s="233"/>
      <c r="I78" s="233"/>
      <c r="J78" s="233"/>
      <c r="K78" s="196"/>
      <c r="L78" s="196"/>
      <c r="M78" s="196"/>
      <c r="N78" s="196"/>
      <c r="O78" s="196"/>
    </row>
    <row r="79" spans="1:15" ht="14.25">
      <c r="A79" s="247">
        <v>71</v>
      </c>
      <c r="B79" s="248" t="s">
        <v>20</v>
      </c>
      <c r="C79" s="251">
        <v>0</v>
      </c>
      <c r="D79" s="29">
        <f>SUM(D81)</f>
        <v>6870</v>
      </c>
      <c r="E79" s="30"/>
      <c r="F79" s="248">
        <v>6820</v>
      </c>
      <c r="G79" s="248">
        <v>300000</v>
      </c>
      <c r="H79" s="248">
        <v>300000</v>
      </c>
      <c r="I79" s="248">
        <v>981750</v>
      </c>
      <c r="J79" s="256">
        <f>I79*110/100</f>
        <v>1079925</v>
      </c>
      <c r="K79" s="196"/>
      <c r="L79" s="196"/>
      <c r="M79" s="196"/>
      <c r="N79" s="196"/>
      <c r="O79" s="196"/>
    </row>
    <row r="80" spans="1:15" ht="14.25">
      <c r="A80" s="202"/>
      <c r="B80" s="32"/>
      <c r="C80" s="196"/>
      <c r="D80" s="196"/>
      <c r="E80" s="245"/>
      <c r="F80" s="233"/>
      <c r="G80" s="233"/>
      <c r="H80" s="233"/>
      <c r="I80" s="233"/>
      <c r="J80" s="233"/>
      <c r="K80" s="196"/>
      <c r="L80" s="196"/>
      <c r="M80" s="196"/>
      <c r="N80" s="196"/>
      <c r="O80" s="196"/>
    </row>
    <row r="81" spans="1:15" ht="14.25">
      <c r="A81" s="254">
        <v>711</v>
      </c>
      <c r="B81" s="202" t="s">
        <v>21</v>
      </c>
      <c r="C81" s="196">
        <v>0</v>
      </c>
      <c r="D81" s="233">
        <v>6870</v>
      </c>
      <c r="E81" s="246">
        <v>11</v>
      </c>
      <c r="F81" s="233">
        <v>0</v>
      </c>
      <c r="G81" s="233">
        <v>100000</v>
      </c>
      <c r="H81" s="233">
        <v>100000</v>
      </c>
      <c r="I81" s="233"/>
      <c r="J81" s="233"/>
      <c r="K81" s="196"/>
      <c r="L81" s="196"/>
      <c r="M81" s="196"/>
      <c r="N81" s="196"/>
      <c r="O81" s="196"/>
    </row>
    <row r="82" spans="1:15" ht="14.25">
      <c r="A82" s="254">
        <v>711</v>
      </c>
      <c r="B82" s="202" t="s">
        <v>108</v>
      </c>
      <c r="C82" s="196"/>
      <c r="D82" s="196"/>
      <c r="E82" s="245">
        <v>11</v>
      </c>
      <c r="F82" s="233">
        <v>6820</v>
      </c>
      <c r="G82" s="233">
        <v>200000</v>
      </c>
      <c r="H82" s="233">
        <v>200000</v>
      </c>
      <c r="I82" s="233"/>
      <c r="J82" s="233"/>
      <c r="K82" s="196"/>
      <c r="L82" s="196"/>
      <c r="M82" s="196"/>
      <c r="N82" s="196"/>
      <c r="O82" s="196"/>
    </row>
    <row r="83" spans="1:15" ht="14.25">
      <c r="A83" s="254"/>
      <c r="B83" s="202"/>
      <c r="C83" s="196"/>
      <c r="D83" s="196"/>
      <c r="E83" s="245"/>
      <c r="F83" s="233"/>
      <c r="G83" s="233"/>
      <c r="H83" s="233"/>
      <c r="I83" s="233"/>
      <c r="J83" s="233"/>
      <c r="K83" s="196"/>
      <c r="L83" s="196"/>
      <c r="M83" s="196"/>
      <c r="N83" s="196"/>
      <c r="O83" s="196"/>
    </row>
    <row r="84" spans="1:15" ht="14.25">
      <c r="A84" s="399">
        <v>8</v>
      </c>
      <c r="B84" s="400" t="s">
        <v>354</v>
      </c>
      <c r="C84" s="400"/>
      <c r="D84" s="400"/>
      <c r="E84" s="401"/>
      <c r="F84" s="256">
        <v>10248</v>
      </c>
      <c r="G84" s="256"/>
      <c r="H84" s="256">
        <v>800000</v>
      </c>
      <c r="I84" s="256"/>
      <c r="J84" s="256"/>
      <c r="K84" s="196"/>
      <c r="L84" s="196"/>
      <c r="M84" s="196"/>
      <c r="N84" s="196"/>
      <c r="O84" s="196"/>
    </row>
    <row r="85" spans="1:15" ht="14.25">
      <c r="A85" s="254">
        <v>84</v>
      </c>
      <c r="B85" s="202" t="s">
        <v>355</v>
      </c>
      <c r="C85" s="352"/>
      <c r="D85" s="352"/>
      <c r="E85" s="403"/>
      <c r="F85" s="233">
        <v>10248</v>
      </c>
      <c r="G85" s="233">
        <v>0</v>
      </c>
      <c r="H85" s="233">
        <v>800000</v>
      </c>
      <c r="I85" s="233"/>
      <c r="J85" s="233"/>
      <c r="K85" s="196"/>
      <c r="L85" s="196"/>
      <c r="M85" s="196"/>
      <c r="N85" s="196"/>
      <c r="O85" s="196"/>
    </row>
    <row r="86" spans="1:15" ht="14.25">
      <c r="A86" s="254">
        <v>844</v>
      </c>
      <c r="B86" s="402" t="s">
        <v>356</v>
      </c>
      <c r="C86" s="352"/>
      <c r="D86" s="352"/>
      <c r="E86" s="403">
        <v>11</v>
      </c>
      <c r="F86" s="233">
        <v>10248</v>
      </c>
      <c r="G86" s="233">
        <v>0</v>
      </c>
      <c r="H86" s="233">
        <v>800000</v>
      </c>
      <c r="I86" s="233"/>
      <c r="J86" s="233"/>
      <c r="K86" s="196"/>
      <c r="L86" s="196"/>
      <c r="M86" s="196"/>
      <c r="N86" s="196"/>
      <c r="O86" s="196"/>
    </row>
    <row r="87" spans="1:15" ht="14.25">
      <c r="A87" s="231"/>
      <c r="B87" s="202"/>
      <c r="C87" s="196"/>
      <c r="D87" s="196"/>
      <c r="E87" s="245"/>
      <c r="F87" s="233"/>
      <c r="G87" s="233"/>
      <c r="H87" s="233"/>
      <c r="I87" s="233"/>
      <c r="J87" s="196"/>
      <c r="K87" s="196"/>
      <c r="L87" s="196"/>
      <c r="M87" s="196"/>
      <c r="N87" s="196"/>
      <c r="O87" s="196"/>
    </row>
    <row r="88" spans="1:15" ht="14.25">
      <c r="A88" s="38"/>
      <c r="B88" s="39" t="s">
        <v>5</v>
      </c>
      <c r="C88" s="39">
        <v>0</v>
      </c>
      <c r="D88" s="39">
        <f>D79+D74+D69+D64+D55+D49</f>
        <v>1637070</v>
      </c>
      <c r="E88" s="39"/>
      <c r="F88" s="39">
        <f>F47+F77+F84</f>
        <v>3039683</v>
      </c>
      <c r="G88" s="39">
        <f>G47+G77</f>
        <v>16577300</v>
      </c>
      <c r="H88" s="39">
        <f>H47+H77+H84</f>
        <v>11989500</v>
      </c>
      <c r="I88" s="39">
        <f>I47+I77</f>
        <v>5393520</v>
      </c>
      <c r="J88" s="39">
        <f>J47+J77</f>
        <v>5921872</v>
      </c>
      <c r="K88" s="196"/>
      <c r="L88" s="196"/>
      <c r="M88" s="196"/>
      <c r="N88" s="196"/>
      <c r="O88" s="196"/>
    </row>
    <row r="89" spans="1:15" ht="14.25">
      <c r="A89" s="40"/>
      <c r="B89" s="41"/>
      <c r="C89" s="41"/>
      <c r="D89" s="41"/>
      <c r="E89" s="41"/>
      <c r="F89" s="41"/>
      <c r="G89" s="41"/>
      <c r="H89" s="41"/>
      <c r="I89" s="41"/>
      <c r="J89" s="196"/>
      <c r="K89" s="196"/>
      <c r="L89" s="196"/>
      <c r="M89" s="196"/>
      <c r="N89" s="196"/>
      <c r="O89" s="196"/>
    </row>
    <row r="90" spans="1:15" ht="14.25">
      <c r="A90" s="40"/>
      <c r="B90" s="41" t="s">
        <v>183</v>
      </c>
      <c r="C90" s="41"/>
      <c r="D90" s="41"/>
      <c r="E90" s="41"/>
      <c r="F90" s="41"/>
      <c r="G90" s="41"/>
      <c r="H90" s="41"/>
      <c r="I90" s="41"/>
      <c r="J90" s="196"/>
      <c r="K90" s="196"/>
      <c r="L90" s="196"/>
      <c r="M90" s="196"/>
      <c r="N90" s="196"/>
      <c r="O90" s="196"/>
    </row>
    <row r="91" spans="1:15" ht="14.25">
      <c r="A91" s="196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</row>
    <row r="92" spans="1:15" ht="14.25">
      <c r="A92" s="44" t="s">
        <v>28</v>
      </c>
      <c r="B92" s="44" t="s">
        <v>29</v>
      </c>
      <c r="C92" s="14" t="s">
        <v>57</v>
      </c>
      <c r="D92" s="13" t="s">
        <v>57</v>
      </c>
      <c r="E92" s="13"/>
      <c r="F92" s="45" t="s">
        <v>110</v>
      </c>
      <c r="G92" s="45" t="s">
        <v>57</v>
      </c>
      <c r="H92" s="45" t="s">
        <v>57</v>
      </c>
      <c r="I92" s="14" t="s">
        <v>112</v>
      </c>
      <c r="J92" s="14" t="s">
        <v>235</v>
      </c>
      <c r="K92" s="196"/>
      <c r="L92" s="196"/>
      <c r="M92" s="196"/>
      <c r="N92" s="196"/>
      <c r="O92" s="196"/>
    </row>
    <row r="93" spans="1:15" ht="14.25">
      <c r="A93" s="46"/>
      <c r="B93" s="46"/>
      <c r="C93" s="16">
        <v>2014</v>
      </c>
      <c r="D93" s="15">
        <v>2015</v>
      </c>
      <c r="E93" s="15"/>
      <c r="F93" s="47">
        <v>2017</v>
      </c>
      <c r="G93" s="47">
        <v>2018</v>
      </c>
      <c r="H93" s="47">
        <v>2019</v>
      </c>
      <c r="I93" s="16">
        <v>2020</v>
      </c>
      <c r="J93" s="16">
        <v>2021</v>
      </c>
      <c r="K93" s="196"/>
      <c r="L93" s="196"/>
      <c r="M93" s="196"/>
      <c r="N93" s="196"/>
      <c r="O93" s="196"/>
    </row>
    <row r="94" spans="1:15" ht="14.25">
      <c r="A94" s="34">
        <v>1</v>
      </c>
      <c r="B94" s="34">
        <v>2</v>
      </c>
      <c r="C94" s="35">
        <v>3</v>
      </c>
      <c r="D94" s="35">
        <v>4</v>
      </c>
      <c r="E94" s="35">
        <v>3</v>
      </c>
      <c r="F94" s="35">
        <v>4</v>
      </c>
      <c r="G94" s="35">
        <v>6</v>
      </c>
      <c r="H94" s="35">
        <v>6</v>
      </c>
      <c r="I94" s="35">
        <v>7</v>
      </c>
      <c r="J94" s="35">
        <v>8</v>
      </c>
      <c r="K94" s="196"/>
      <c r="L94" s="196"/>
      <c r="M94" s="196"/>
      <c r="N94" s="196"/>
      <c r="O94" s="196"/>
    </row>
    <row r="95" spans="1:15" ht="14.25">
      <c r="A95" s="196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</row>
    <row r="96" spans="1:15" ht="14.25">
      <c r="A96" s="27">
        <v>3</v>
      </c>
      <c r="B96" s="28" t="s">
        <v>30</v>
      </c>
      <c r="C96" s="39">
        <f>C98+C103+C110+C119+C123+C113</f>
        <v>4913825</v>
      </c>
      <c r="D96" s="39">
        <f>D98+D103+D110+D119+D123+D113</f>
        <v>0</v>
      </c>
      <c r="E96" s="39"/>
      <c r="F96" s="39">
        <f>F98+F103+F110+F119+F123+F113</f>
        <v>1877721</v>
      </c>
      <c r="G96" s="39">
        <f>G98+G103+G110+G119+G123+G113</f>
        <v>3126300</v>
      </c>
      <c r="H96" s="39">
        <f>H98+H103+H110+H119+H123+H113</f>
        <v>2848500</v>
      </c>
      <c r="I96" s="39">
        <f>I98+I103+I110+I119+I123+I113</f>
        <v>2021030</v>
      </c>
      <c r="J96" s="39">
        <f>J98+J103+J110+J119+J123+J113</f>
        <v>2223133</v>
      </c>
      <c r="K96" s="196"/>
      <c r="L96" s="196"/>
      <c r="M96" s="196"/>
      <c r="N96" s="196"/>
      <c r="O96" s="196"/>
    </row>
    <row r="97" spans="1:15" ht="14.25">
      <c r="A97" s="255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</row>
    <row r="98" spans="1:15" ht="14.25">
      <c r="A98" s="27">
        <v>31</v>
      </c>
      <c r="B98" s="28" t="s">
        <v>9</v>
      </c>
      <c r="C98" s="248">
        <v>630740</v>
      </c>
      <c r="D98" s="248"/>
      <c r="E98" s="248"/>
      <c r="F98" s="248">
        <f>SUM(F99:F101)</f>
        <v>700013</v>
      </c>
      <c r="G98" s="248">
        <f>SUM(G99:G101)</f>
        <v>757800</v>
      </c>
      <c r="H98" s="248">
        <f>SUM(H99:H101)</f>
        <v>803800</v>
      </c>
      <c r="I98" s="248">
        <v>440000</v>
      </c>
      <c r="J98" s="256">
        <f>I98*110/100</f>
        <v>484000</v>
      </c>
      <c r="K98" s="196"/>
      <c r="L98" s="196"/>
      <c r="M98" s="196"/>
      <c r="N98" s="196"/>
      <c r="O98" s="196"/>
    </row>
    <row r="99" spans="1:15" ht="14.25">
      <c r="A99" s="49">
        <v>311</v>
      </c>
      <c r="B99" s="50" t="s">
        <v>41</v>
      </c>
      <c r="C99" s="233">
        <v>542000</v>
      </c>
      <c r="D99" s="233"/>
      <c r="E99" s="233"/>
      <c r="F99" s="233">
        <v>589815</v>
      </c>
      <c r="G99" s="233">
        <v>631600</v>
      </c>
      <c r="H99" s="233">
        <v>668600</v>
      </c>
      <c r="I99" s="233"/>
      <c r="J99" s="233"/>
      <c r="K99" s="196"/>
      <c r="L99" s="196"/>
      <c r="M99" s="196"/>
      <c r="N99" s="196"/>
      <c r="O99" s="196"/>
    </row>
    <row r="100" spans="1:15" ht="14.25">
      <c r="A100" s="49">
        <v>312</v>
      </c>
      <c r="B100" s="50" t="s">
        <v>231</v>
      </c>
      <c r="C100" s="233"/>
      <c r="D100" s="233"/>
      <c r="E100" s="233"/>
      <c r="F100" s="233">
        <v>8750</v>
      </c>
      <c r="G100" s="233">
        <v>17500</v>
      </c>
      <c r="H100" s="233">
        <v>20000</v>
      </c>
      <c r="I100" s="233"/>
      <c r="J100" s="233"/>
      <c r="K100" s="196"/>
      <c r="L100" s="196"/>
      <c r="M100" s="196"/>
      <c r="N100" s="196"/>
      <c r="O100" s="196"/>
    </row>
    <row r="101" spans="1:15" ht="14.25">
      <c r="A101" s="49">
        <v>313</v>
      </c>
      <c r="B101" s="50" t="s">
        <v>42</v>
      </c>
      <c r="C101" s="233">
        <v>88740</v>
      </c>
      <c r="D101" s="233"/>
      <c r="E101" s="233"/>
      <c r="F101" s="233">
        <v>101448</v>
      </c>
      <c r="G101" s="233">
        <v>108700</v>
      </c>
      <c r="H101" s="233">
        <v>115200</v>
      </c>
      <c r="I101" s="233"/>
      <c r="J101" s="233"/>
      <c r="K101" s="196"/>
      <c r="L101" s="196"/>
      <c r="M101" s="196"/>
      <c r="N101" s="196"/>
      <c r="O101" s="196"/>
    </row>
    <row r="102" spans="1:15" ht="14.25">
      <c r="A102" s="49"/>
      <c r="B102" s="50"/>
      <c r="C102" s="233"/>
      <c r="D102" s="233"/>
      <c r="E102" s="233"/>
      <c r="F102" s="233"/>
      <c r="G102" s="233"/>
      <c r="H102" s="233"/>
      <c r="I102" s="233"/>
      <c r="J102" s="233"/>
      <c r="K102" s="196"/>
      <c r="L102" s="196"/>
      <c r="M102" s="196"/>
      <c r="N102" s="196"/>
      <c r="O102" s="196"/>
    </row>
    <row r="103" spans="1:15" ht="14.25">
      <c r="A103" s="51">
        <v>32</v>
      </c>
      <c r="B103" s="52" t="s">
        <v>6</v>
      </c>
      <c r="C103" s="39">
        <v>2054155</v>
      </c>
      <c r="D103" s="39"/>
      <c r="E103" s="39"/>
      <c r="F103" s="248">
        <f>SUM(F104:F108)</f>
        <v>1057811</v>
      </c>
      <c r="G103" s="248">
        <f>SUM(G104:G108)</f>
        <v>1903500</v>
      </c>
      <c r="H103" s="248">
        <f>SUM(H104:H108)</f>
        <v>1621500</v>
      </c>
      <c r="I103" s="248">
        <v>1386000</v>
      </c>
      <c r="J103" s="256">
        <f>I103*110/100</f>
        <v>1524600</v>
      </c>
      <c r="K103" s="196"/>
      <c r="L103" s="196"/>
      <c r="M103" s="196"/>
      <c r="N103" s="196"/>
      <c r="O103" s="196"/>
    </row>
    <row r="104" spans="1:15" ht="14.25">
      <c r="A104" s="49">
        <v>321</v>
      </c>
      <c r="B104" s="50" t="s">
        <v>43</v>
      </c>
      <c r="C104" s="233">
        <v>58000</v>
      </c>
      <c r="D104" s="233"/>
      <c r="E104" s="233"/>
      <c r="F104" s="233">
        <v>48301</v>
      </c>
      <c r="G104" s="233">
        <v>50000</v>
      </c>
      <c r="H104" s="233">
        <v>58000</v>
      </c>
      <c r="I104" s="233"/>
      <c r="J104" s="233"/>
      <c r="K104" s="196"/>
      <c r="L104" s="196"/>
      <c r="M104" s="196"/>
      <c r="N104" s="196"/>
      <c r="O104" s="196"/>
    </row>
    <row r="105" spans="1:15" ht="14.25">
      <c r="A105" s="49">
        <v>322</v>
      </c>
      <c r="B105" s="50" t="s">
        <v>44</v>
      </c>
      <c r="C105" s="252">
        <v>262763</v>
      </c>
      <c r="D105" s="252"/>
      <c r="E105" s="252"/>
      <c r="F105" s="233">
        <v>238005</v>
      </c>
      <c r="G105" s="233">
        <v>417500</v>
      </c>
      <c r="H105" s="233">
        <v>447500</v>
      </c>
      <c r="I105" s="233"/>
      <c r="J105" s="233"/>
      <c r="K105" s="196"/>
      <c r="L105" s="196"/>
      <c r="M105" s="196"/>
      <c r="N105" s="196"/>
      <c r="O105" s="196"/>
    </row>
    <row r="106" spans="1:15" ht="14.25">
      <c r="A106" s="49">
        <v>323</v>
      </c>
      <c r="B106" s="50" t="s">
        <v>25</v>
      </c>
      <c r="C106" s="252">
        <v>888852</v>
      </c>
      <c r="D106" s="252"/>
      <c r="E106" s="252"/>
      <c r="F106" s="233">
        <v>617521</v>
      </c>
      <c r="G106" s="233">
        <v>1337000</v>
      </c>
      <c r="H106" s="233">
        <v>517000</v>
      </c>
      <c r="I106" s="233"/>
      <c r="J106" s="233"/>
      <c r="K106" s="196"/>
      <c r="L106" s="196"/>
      <c r="M106" s="196"/>
      <c r="N106" s="196"/>
      <c r="O106" s="196"/>
    </row>
    <row r="107" spans="1:15" ht="14.25">
      <c r="A107" s="49">
        <v>324</v>
      </c>
      <c r="B107" s="50" t="s">
        <v>95</v>
      </c>
      <c r="C107" s="252">
        <v>670340</v>
      </c>
      <c r="D107" s="252"/>
      <c r="E107" s="252"/>
      <c r="F107" s="233">
        <v>14673</v>
      </c>
      <c r="G107" s="233">
        <v>15000</v>
      </c>
      <c r="H107" s="233">
        <v>15000</v>
      </c>
      <c r="I107" s="233"/>
      <c r="J107" s="233"/>
      <c r="K107" s="196"/>
      <c r="L107" s="196"/>
      <c r="M107" s="196"/>
      <c r="N107" s="196"/>
      <c r="O107" s="196"/>
    </row>
    <row r="108" spans="1:15" ht="14.25">
      <c r="A108" s="49">
        <v>329</v>
      </c>
      <c r="B108" s="50" t="s">
        <v>31</v>
      </c>
      <c r="C108" s="252">
        <v>174200</v>
      </c>
      <c r="D108" s="252"/>
      <c r="E108" s="252"/>
      <c r="F108" s="233">
        <v>139311</v>
      </c>
      <c r="G108" s="233">
        <v>84000</v>
      </c>
      <c r="H108" s="233">
        <v>584000</v>
      </c>
      <c r="I108" s="233"/>
      <c r="J108" s="233"/>
      <c r="K108" s="196"/>
      <c r="L108" s="196"/>
      <c r="M108" s="196"/>
      <c r="N108" s="196"/>
      <c r="O108" s="196"/>
    </row>
    <row r="109" spans="1:15" ht="14.25">
      <c r="A109" s="50"/>
      <c r="B109" s="50"/>
      <c r="C109" s="233"/>
      <c r="D109" s="233"/>
      <c r="E109" s="233"/>
      <c r="F109" s="233"/>
      <c r="G109" s="233"/>
      <c r="H109" s="233"/>
      <c r="I109" s="233"/>
      <c r="J109" s="233"/>
      <c r="K109" s="196"/>
      <c r="L109" s="196"/>
      <c r="M109" s="196"/>
      <c r="N109" s="196"/>
      <c r="O109" s="196"/>
    </row>
    <row r="110" spans="1:15" ht="14.25">
      <c r="A110" s="51">
        <v>34</v>
      </c>
      <c r="B110" s="52" t="s">
        <v>32</v>
      </c>
      <c r="C110" s="248">
        <v>200000</v>
      </c>
      <c r="D110" s="248"/>
      <c r="E110" s="248"/>
      <c r="F110" s="248">
        <v>15943</v>
      </c>
      <c r="G110" s="248">
        <v>22000</v>
      </c>
      <c r="H110" s="248">
        <v>22000</v>
      </c>
      <c r="I110" s="248">
        <v>12705</v>
      </c>
      <c r="J110" s="256">
        <f>I110*110/100</f>
        <v>13975.5</v>
      </c>
      <c r="K110" s="196"/>
      <c r="L110" s="196"/>
      <c r="M110" s="196"/>
      <c r="N110" s="196"/>
      <c r="O110" s="196"/>
    </row>
    <row r="111" spans="1:15" ht="14.25">
      <c r="A111" s="49">
        <v>343</v>
      </c>
      <c r="B111" s="50" t="s">
        <v>45</v>
      </c>
      <c r="C111" s="233">
        <v>200000</v>
      </c>
      <c r="D111" s="233"/>
      <c r="E111" s="233"/>
      <c r="F111" s="233">
        <v>11077</v>
      </c>
      <c r="G111" s="233">
        <v>22000</v>
      </c>
      <c r="H111" s="233">
        <v>22000</v>
      </c>
      <c r="I111" s="233"/>
      <c r="J111" s="233"/>
      <c r="K111" s="196"/>
      <c r="L111" s="196"/>
      <c r="M111" s="196"/>
      <c r="N111" s="196"/>
      <c r="O111" s="196"/>
    </row>
    <row r="112" spans="1:15" ht="14.25">
      <c r="A112" s="49"/>
      <c r="B112" s="50"/>
      <c r="C112" s="233"/>
      <c r="D112" s="233"/>
      <c r="E112" s="233"/>
      <c r="F112" s="233"/>
      <c r="G112" s="233"/>
      <c r="H112" s="233"/>
      <c r="I112" s="233"/>
      <c r="J112" s="233"/>
      <c r="K112" s="196"/>
      <c r="L112" s="196"/>
      <c r="M112" s="196"/>
      <c r="N112" s="196"/>
      <c r="O112" s="196"/>
    </row>
    <row r="113" spans="1:15" ht="14.25">
      <c r="A113" s="51">
        <v>36</v>
      </c>
      <c r="B113" s="52" t="s">
        <v>40</v>
      </c>
      <c r="C113" s="248">
        <v>142500</v>
      </c>
      <c r="D113" s="248"/>
      <c r="E113" s="248"/>
      <c r="F113" s="248">
        <v>0</v>
      </c>
      <c r="G113" s="248">
        <v>22500</v>
      </c>
      <c r="H113" s="248">
        <v>30900</v>
      </c>
      <c r="I113" s="248">
        <v>3300</v>
      </c>
      <c r="J113" s="256">
        <f>I113*110/100</f>
        <v>3630</v>
      </c>
      <c r="K113" s="196"/>
      <c r="L113" s="196"/>
      <c r="M113" s="196"/>
      <c r="N113" s="196"/>
      <c r="O113" s="196"/>
    </row>
    <row r="114" spans="1:15" ht="14.25">
      <c r="A114" s="49">
        <v>363</v>
      </c>
      <c r="B114" s="50" t="s">
        <v>46</v>
      </c>
      <c r="C114" s="233">
        <v>142500</v>
      </c>
      <c r="D114" s="233"/>
      <c r="E114" s="233"/>
      <c r="F114" s="233">
        <v>0</v>
      </c>
      <c r="G114" s="233">
        <v>22500</v>
      </c>
      <c r="H114" s="233">
        <v>30900</v>
      </c>
      <c r="I114" s="233"/>
      <c r="J114" s="233"/>
      <c r="K114" s="196"/>
      <c r="L114" s="196"/>
      <c r="M114" s="196"/>
      <c r="N114" s="196"/>
      <c r="O114" s="196"/>
    </row>
    <row r="115" spans="1:15" ht="14.25">
      <c r="A115" s="53"/>
      <c r="B115" s="54"/>
      <c r="C115" s="233"/>
      <c r="D115" s="233"/>
      <c r="E115" s="233"/>
      <c r="F115" s="233"/>
      <c r="G115" s="233"/>
      <c r="H115" s="233"/>
      <c r="I115" s="196"/>
      <c r="J115" s="197" t="s">
        <v>233</v>
      </c>
      <c r="K115" s="196"/>
      <c r="L115" s="196"/>
      <c r="M115" s="196"/>
      <c r="N115" s="196"/>
      <c r="O115" s="196"/>
    </row>
    <row r="116" spans="1:15" ht="14.25">
      <c r="A116" s="196"/>
      <c r="B116" s="196"/>
      <c r="C116" s="196"/>
      <c r="D116" s="196"/>
      <c r="E116" s="196"/>
      <c r="F116" s="196"/>
      <c r="G116" s="196"/>
      <c r="H116" s="196"/>
      <c r="I116" s="196"/>
      <c r="J116" s="233"/>
      <c r="K116" s="196"/>
      <c r="L116" s="196"/>
      <c r="M116" s="196"/>
      <c r="N116" s="196"/>
      <c r="O116" s="196"/>
    </row>
    <row r="117" spans="1:15" ht="14.25">
      <c r="A117" s="34">
        <v>1</v>
      </c>
      <c r="B117" s="34">
        <v>2</v>
      </c>
      <c r="C117" s="35">
        <v>3</v>
      </c>
      <c r="D117" s="35">
        <v>4</v>
      </c>
      <c r="E117" s="35">
        <v>3</v>
      </c>
      <c r="F117" s="35">
        <v>4</v>
      </c>
      <c r="G117" s="35">
        <v>6</v>
      </c>
      <c r="H117" s="35">
        <v>6</v>
      </c>
      <c r="I117" s="35">
        <v>7</v>
      </c>
      <c r="J117" s="241">
        <v>8</v>
      </c>
      <c r="K117" s="196"/>
      <c r="L117" s="196"/>
      <c r="M117" s="196"/>
      <c r="N117" s="196"/>
      <c r="O117" s="196"/>
    </row>
    <row r="118" spans="1:15" ht="14.25">
      <c r="A118" s="196"/>
      <c r="B118" s="196"/>
      <c r="C118" s="196"/>
      <c r="D118" s="196"/>
      <c r="E118" s="196"/>
      <c r="F118" s="196"/>
      <c r="G118" s="196"/>
      <c r="H118" s="196"/>
      <c r="I118" s="196"/>
      <c r="J118" s="233"/>
      <c r="K118" s="196"/>
      <c r="L118" s="196"/>
      <c r="M118" s="196"/>
      <c r="N118" s="196"/>
      <c r="O118" s="196"/>
    </row>
    <row r="119" spans="1:15" ht="14.25">
      <c r="A119" s="51">
        <v>37</v>
      </c>
      <c r="B119" s="52" t="s">
        <v>33</v>
      </c>
      <c r="C119" s="248">
        <v>30000</v>
      </c>
      <c r="D119" s="248"/>
      <c r="E119" s="248"/>
      <c r="F119" s="248">
        <v>15154</v>
      </c>
      <c r="G119" s="248">
        <v>108000</v>
      </c>
      <c r="H119" s="248">
        <v>108000</v>
      </c>
      <c r="I119" s="248">
        <v>40425</v>
      </c>
      <c r="J119" s="256">
        <f>I119*110/100</f>
        <v>44467.5</v>
      </c>
      <c r="K119" s="196"/>
      <c r="L119" s="196"/>
      <c r="M119" s="196"/>
      <c r="N119" s="196"/>
      <c r="O119" s="196"/>
    </row>
    <row r="120" spans="1:15" ht="14.25">
      <c r="A120" s="49">
        <v>372</v>
      </c>
      <c r="B120" s="50" t="s">
        <v>47</v>
      </c>
      <c r="C120" s="233">
        <v>30000</v>
      </c>
      <c r="D120" s="233"/>
      <c r="E120" s="233"/>
      <c r="F120" s="233">
        <v>15514</v>
      </c>
      <c r="G120" s="233">
        <v>108000</v>
      </c>
      <c r="H120" s="233">
        <v>108000</v>
      </c>
      <c r="I120" s="233"/>
      <c r="J120" s="233"/>
      <c r="K120" s="196"/>
      <c r="L120" s="196"/>
      <c r="M120" s="196"/>
      <c r="N120" s="196"/>
      <c r="O120" s="196"/>
    </row>
    <row r="121" spans="1:15" ht="14.25">
      <c r="A121" s="196"/>
      <c r="B121" s="196"/>
      <c r="C121" s="196"/>
      <c r="D121" s="196"/>
      <c r="E121" s="196"/>
      <c r="F121" s="196"/>
      <c r="G121" s="196"/>
      <c r="H121" s="196"/>
      <c r="I121" s="196"/>
      <c r="J121" s="233"/>
      <c r="K121" s="196"/>
      <c r="L121" s="196"/>
      <c r="M121" s="196"/>
      <c r="N121" s="196"/>
      <c r="O121" s="196"/>
    </row>
    <row r="122" spans="1:15" ht="14.25">
      <c r="A122" s="196"/>
      <c r="B122" s="196"/>
      <c r="C122" s="196"/>
      <c r="D122" s="196"/>
      <c r="E122" s="196"/>
      <c r="F122" s="196"/>
      <c r="G122" s="196"/>
      <c r="H122" s="196"/>
      <c r="I122" s="196"/>
      <c r="J122" s="233"/>
      <c r="K122" s="196"/>
      <c r="L122" s="196"/>
      <c r="M122" s="196"/>
      <c r="N122" s="196"/>
      <c r="O122" s="196"/>
    </row>
    <row r="123" spans="1:15" ht="14.25">
      <c r="A123" s="51">
        <v>38</v>
      </c>
      <c r="B123" s="52" t="s">
        <v>7</v>
      </c>
      <c r="C123" s="248">
        <v>1856430</v>
      </c>
      <c r="D123" s="248"/>
      <c r="E123" s="248"/>
      <c r="F123" s="248">
        <v>88800</v>
      </c>
      <c r="G123" s="248">
        <v>312500</v>
      </c>
      <c r="H123" s="248">
        <v>262300</v>
      </c>
      <c r="I123" s="248">
        <v>138600</v>
      </c>
      <c r="J123" s="256">
        <f>I123*110/100</f>
        <v>152460</v>
      </c>
      <c r="K123" s="196"/>
      <c r="L123" s="196"/>
      <c r="M123" s="196"/>
      <c r="N123" s="196"/>
      <c r="O123" s="196"/>
    </row>
    <row r="124" spans="1:15" ht="14.25">
      <c r="A124" s="49">
        <v>381</v>
      </c>
      <c r="B124" s="50" t="s">
        <v>48</v>
      </c>
      <c r="C124" s="233">
        <v>86000</v>
      </c>
      <c r="D124" s="233"/>
      <c r="E124" s="233"/>
      <c r="F124" s="233">
        <v>88800</v>
      </c>
      <c r="G124" s="233">
        <v>147500</v>
      </c>
      <c r="H124" s="233">
        <v>168500</v>
      </c>
      <c r="I124" s="233"/>
      <c r="J124" s="233"/>
      <c r="K124" s="196"/>
      <c r="L124" s="196"/>
      <c r="M124" s="196"/>
      <c r="N124" s="196"/>
      <c r="O124" s="196"/>
    </row>
    <row r="125" spans="1:15" ht="14.25">
      <c r="A125" s="49">
        <v>382</v>
      </c>
      <c r="B125" s="50" t="s">
        <v>56</v>
      </c>
      <c r="C125" s="233">
        <v>1765000</v>
      </c>
      <c r="D125" s="233"/>
      <c r="E125" s="233"/>
      <c r="F125" s="233">
        <v>0</v>
      </c>
      <c r="G125" s="233">
        <v>15000</v>
      </c>
      <c r="H125" s="233">
        <v>15000</v>
      </c>
      <c r="I125" s="233"/>
      <c r="J125" s="233"/>
      <c r="K125" s="196"/>
      <c r="L125" s="196"/>
      <c r="M125" s="196"/>
      <c r="N125" s="196"/>
      <c r="O125" s="196"/>
    </row>
    <row r="126" spans="1:15" ht="14.25">
      <c r="A126" s="49">
        <v>383</v>
      </c>
      <c r="B126" s="50" t="s">
        <v>49</v>
      </c>
      <c r="C126" s="233">
        <v>2000</v>
      </c>
      <c r="D126" s="233"/>
      <c r="E126" s="233"/>
      <c r="F126" s="233">
        <v>0</v>
      </c>
      <c r="G126" s="233">
        <v>80000</v>
      </c>
      <c r="H126" s="233">
        <v>78800</v>
      </c>
      <c r="I126" s="233"/>
      <c r="J126" s="233"/>
      <c r="K126" s="196"/>
      <c r="L126" s="196"/>
      <c r="M126" s="196"/>
      <c r="N126" s="196"/>
      <c r="O126" s="196"/>
    </row>
    <row r="127" spans="1:15" ht="14.25">
      <c r="A127" s="49">
        <v>386</v>
      </c>
      <c r="B127" s="50" t="s">
        <v>301</v>
      </c>
      <c r="C127" s="233">
        <v>3430</v>
      </c>
      <c r="D127" s="233"/>
      <c r="E127" s="233"/>
      <c r="F127" s="233">
        <v>0</v>
      </c>
      <c r="G127" s="233">
        <v>70000</v>
      </c>
      <c r="H127" s="233">
        <v>0</v>
      </c>
      <c r="I127" s="233"/>
      <c r="J127" s="233"/>
      <c r="K127" s="196"/>
      <c r="L127" s="196"/>
      <c r="M127" s="196"/>
      <c r="N127" s="196"/>
      <c r="O127" s="196"/>
    </row>
    <row r="128" spans="1:15" ht="14.25">
      <c r="A128" s="50"/>
      <c r="B128" s="50"/>
      <c r="C128" s="233"/>
      <c r="D128" s="233"/>
      <c r="E128" s="233"/>
      <c r="F128" s="252"/>
      <c r="G128" s="252"/>
      <c r="H128" s="252"/>
      <c r="I128" s="233"/>
      <c r="J128" s="233"/>
      <c r="K128" s="196"/>
      <c r="L128" s="196"/>
      <c r="M128" s="196"/>
      <c r="N128" s="196"/>
      <c r="O128" s="196"/>
    </row>
    <row r="129" spans="1:15" ht="14.25">
      <c r="A129" s="51">
        <v>4</v>
      </c>
      <c r="B129" s="52" t="s">
        <v>38</v>
      </c>
      <c r="C129" s="39">
        <f>C134+C139+C149</f>
        <v>1514975</v>
      </c>
      <c r="D129" s="39"/>
      <c r="E129" s="39"/>
      <c r="F129" s="39">
        <f>F134+F139+F131</f>
        <v>1326382</v>
      </c>
      <c r="G129" s="39">
        <f>G134+G139+G131</f>
        <v>13290000</v>
      </c>
      <c r="H129" s="39">
        <f>H134+H139+H131</f>
        <v>8980000</v>
      </c>
      <c r="I129" s="39">
        <v>3262490</v>
      </c>
      <c r="J129" s="340">
        <f>I129*110/100</f>
        <v>3588739</v>
      </c>
      <c r="K129" s="196"/>
      <c r="L129" s="196"/>
      <c r="M129" s="196"/>
      <c r="N129" s="196"/>
      <c r="O129" s="196"/>
    </row>
    <row r="130" spans="1:15" ht="14.25">
      <c r="A130" s="53"/>
      <c r="B130" s="54"/>
      <c r="C130" s="41"/>
      <c r="D130" s="41"/>
      <c r="E130" s="41"/>
      <c r="F130" s="41"/>
      <c r="G130" s="41"/>
      <c r="H130" s="41"/>
      <c r="I130" s="41"/>
      <c r="J130" s="252"/>
      <c r="K130" s="196"/>
      <c r="L130" s="196"/>
      <c r="M130" s="196"/>
      <c r="N130" s="196"/>
      <c r="O130" s="196"/>
    </row>
    <row r="131" spans="1:15" ht="28.5">
      <c r="A131" s="339">
        <v>41</v>
      </c>
      <c r="B131" s="341" t="s">
        <v>325</v>
      </c>
      <c r="C131" s="340"/>
      <c r="D131" s="340"/>
      <c r="E131" s="340"/>
      <c r="F131" s="340">
        <v>0</v>
      </c>
      <c r="G131" s="340">
        <v>210000</v>
      </c>
      <c r="H131" s="340">
        <v>1010000</v>
      </c>
      <c r="I131" s="340"/>
      <c r="J131" s="340"/>
      <c r="K131" s="196"/>
      <c r="L131" s="196"/>
      <c r="M131" s="196"/>
      <c r="N131" s="196"/>
      <c r="O131" s="196"/>
    </row>
    <row r="132" spans="1:15" ht="14.25">
      <c r="A132" s="49">
        <v>411</v>
      </c>
      <c r="B132" s="50" t="s">
        <v>274</v>
      </c>
      <c r="C132" s="233"/>
      <c r="D132" s="233"/>
      <c r="E132" s="233"/>
      <c r="F132" s="233">
        <v>0</v>
      </c>
      <c r="G132" s="233">
        <v>210000</v>
      </c>
      <c r="H132" s="233">
        <v>210000</v>
      </c>
      <c r="I132" s="233"/>
      <c r="J132" s="233"/>
      <c r="K132" s="196"/>
      <c r="L132" s="196"/>
      <c r="M132" s="196"/>
      <c r="N132" s="196"/>
      <c r="O132" s="196"/>
    </row>
    <row r="133" spans="1:15" ht="14.25">
      <c r="A133" s="434">
        <v>412</v>
      </c>
      <c r="B133" t="s">
        <v>390</v>
      </c>
      <c r="H133" s="225">
        <v>800000</v>
      </c>
      <c r="K133" s="196"/>
      <c r="L133" s="196"/>
      <c r="M133" s="196"/>
      <c r="N133" s="196"/>
      <c r="O133" s="196"/>
    </row>
    <row r="134" spans="1:15" ht="14.25">
      <c r="A134" s="51">
        <v>42</v>
      </c>
      <c r="B134" s="52" t="s">
        <v>34</v>
      </c>
      <c r="C134" s="39">
        <v>1494975</v>
      </c>
      <c r="D134" s="39"/>
      <c r="E134" s="39"/>
      <c r="F134" s="248">
        <f>SUM(F135:F137)</f>
        <v>760131</v>
      </c>
      <c r="G134" s="248">
        <f>G135+G136+G137</f>
        <v>12160000</v>
      </c>
      <c r="H134" s="248">
        <f>H135+H136+H137</f>
        <v>7050000</v>
      </c>
      <c r="I134" s="248">
        <v>3080000</v>
      </c>
      <c r="J134" s="256">
        <f>I134*110/100</f>
        <v>3388000</v>
      </c>
      <c r="K134" s="196"/>
      <c r="L134" s="196"/>
      <c r="M134" s="196"/>
      <c r="N134" s="196"/>
      <c r="O134" s="196"/>
    </row>
    <row r="135" spans="1:15" ht="14.25">
      <c r="A135" s="49">
        <v>421</v>
      </c>
      <c r="B135" s="50" t="s">
        <v>50</v>
      </c>
      <c r="C135" s="233">
        <v>990000</v>
      </c>
      <c r="D135" s="233"/>
      <c r="E135" s="233"/>
      <c r="F135" s="233">
        <v>420755</v>
      </c>
      <c r="G135" s="233">
        <v>10100000</v>
      </c>
      <c r="H135" s="233">
        <v>5020000</v>
      </c>
      <c r="I135" s="233"/>
      <c r="J135" s="233"/>
      <c r="K135" s="196"/>
      <c r="L135" s="196"/>
      <c r="M135" s="196"/>
      <c r="N135" s="196"/>
      <c r="O135" s="196"/>
    </row>
    <row r="136" spans="1:15" ht="14.25">
      <c r="A136" s="49">
        <v>422</v>
      </c>
      <c r="B136" s="50" t="s">
        <v>51</v>
      </c>
      <c r="C136" s="233">
        <v>152975</v>
      </c>
      <c r="D136" s="233"/>
      <c r="E136" s="233"/>
      <c r="F136" s="233">
        <v>39363</v>
      </c>
      <c r="G136" s="354">
        <v>640000</v>
      </c>
      <c r="H136" s="354">
        <v>640000</v>
      </c>
      <c r="I136" s="233"/>
      <c r="J136" s="233"/>
      <c r="K136" s="196"/>
      <c r="L136" s="196"/>
      <c r="M136" s="196"/>
      <c r="N136" s="196"/>
      <c r="O136" s="196"/>
    </row>
    <row r="137" spans="1:15" ht="14.25">
      <c r="A137" s="49">
        <v>426</v>
      </c>
      <c r="B137" s="50" t="s">
        <v>52</v>
      </c>
      <c r="C137" s="233">
        <v>352000</v>
      </c>
      <c r="D137" s="233"/>
      <c r="E137" s="233"/>
      <c r="F137" s="233">
        <v>300013</v>
      </c>
      <c r="G137" s="233">
        <v>1420000</v>
      </c>
      <c r="H137" s="233">
        <v>1390000</v>
      </c>
      <c r="I137" s="233"/>
      <c r="J137" s="233"/>
      <c r="K137" s="196"/>
      <c r="L137" s="196"/>
      <c r="M137" s="196"/>
      <c r="N137" s="196"/>
      <c r="O137" s="196"/>
    </row>
    <row r="138" spans="1:15" ht="14.25">
      <c r="A138" s="53"/>
      <c r="B138" s="54"/>
      <c r="C138" s="252"/>
      <c r="D138" s="252"/>
      <c r="E138" s="252"/>
      <c r="F138" s="233"/>
      <c r="G138" s="233"/>
      <c r="H138" s="233"/>
      <c r="I138" s="233"/>
      <c r="J138" s="233"/>
      <c r="K138" s="196"/>
      <c r="L138" s="196"/>
      <c r="M138" s="196"/>
      <c r="N138" s="196"/>
      <c r="O138" s="196"/>
    </row>
    <row r="139" spans="1:15" ht="28.5">
      <c r="A139" s="51">
        <v>45</v>
      </c>
      <c r="B139" s="387" t="s">
        <v>35</v>
      </c>
      <c r="C139" s="388">
        <v>20000</v>
      </c>
      <c r="D139" s="388"/>
      <c r="E139" s="388"/>
      <c r="F139" s="248">
        <v>566251</v>
      </c>
      <c r="G139" s="248">
        <f>G140+G141</f>
        <v>920000</v>
      </c>
      <c r="H139" s="248">
        <f>H140+H141</f>
        <v>920000</v>
      </c>
      <c r="I139" s="248">
        <v>182490</v>
      </c>
      <c r="J139" s="256">
        <f>I139*110/100</f>
        <v>200739</v>
      </c>
      <c r="K139" s="196"/>
      <c r="L139" s="196"/>
      <c r="M139" s="196"/>
      <c r="N139" s="196"/>
      <c r="O139" s="196"/>
    </row>
    <row r="140" spans="1:15" ht="14.25">
      <c r="A140" s="49">
        <v>451</v>
      </c>
      <c r="B140" s="50" t="s">
        <v>114</v>
      </c>
      <c r="C140" s="233">
        <v>20000</v>
      </c>
      <c r="D140" s="233"/>
      <c r="E140" s="233"/>
      <c r="F140" s="233">
        <v>534561</v>
      </c>
      <c r="G140" s="233">
        <v>600000</v>
      </c>
      <c r="H140" s="233">
        <v>600000</v>
      </c>
      <c r="I140" s="233"/>
      <c r="J140" s="233"/>
      <c r="K140" s="196"/>
      <c r="L140" s="196"/>
      <c r="M140" s="196"/>
      <c r="N140" s="196"/>
      <c r="O140" s="196"/>
    </row>
    <row r="141" spans="1:15" ht="14.25">
      <c r="A141" s="57">
        <v>454</v>
      </c>
      <c r="B141" s="50" t="s">
        <v>258</v>
      </c>
      <c r="C141" s="233"/>
      <c r="D141" s="233"/>
      <c r="E141" s="233"/>
      <c r="F141" s="233">
        <v>31690</v>
      </c>
      <c r="G141" s="233">
        <v>320000</v>
      </c>
      <c r="H141" s="233">
        <v>320000</v>
      </c>
      <c r="I141" s="233"/>
      <c r="J141" s="233"/>
      <c r="K141" s="196"/>
      <c r="L141" s="196"/>
      <c r="M141" s="196"/>
      <c r="N141" s="196"/>
      <c r="O141" s="196"/>
    </row>
    <row r="142" spans="1:15" ht="14.25">
      <c r="A142" s="57"/>
      <c r="B142" s="50"/>
      <c r="C142" s="233"/>
      <c r="D142" s="233"/>
      <c r="E142" s="233"/>
      <c r="F142" s="233"/>
      <c r="G142" s="233"/>
      <c r="H142" s="233"/>
      <c r="I142" s="233"/>
      <c r="J142" s="233"/>
      <c r="K142" s="196"/>
      <c r="L142" s="196"/>
      <c r="M142" s="196"/>
      <c r="N142" s="196"/>
      <c r="O142" s="196"/>
    </row>
    <row r="143" spans="1:15" ht="14.25">
      <c r="A143" s="404">
        <v>5</v>
      </c>
      <c r="B143" s="405"/>
      <c r="C143" s="256"/>
      <c r="D143" s="256"/>
      <c r="E143" s="256"/>
      <c r="F143" s="256"/>
      <c r="G143" s="256">
        <f>G145</f>
        <v>11000</v>
      </c>
      <c r="H143" s="256">
        <f>H145</f>
        <v>11000</v>
      </c>
      <c r="I143" s="256"/>
      <c r="J143" s="256"/>
      <c r="K143" s="196"/>
      <c r="L143" s="196"/>
      <c r="M143" s="196"/>
      <c r="N143" s="196"/>
      <c r="O143" s="196"/>
    </row>
    <row r="144" spans="1:15" ht="14.25">
      <c r="A144" s="57"/>
      <c r="B144" s="50"/>
      <c r="C144" s="233"/>
      <c r="D144" s="233"/>
      <c r="E144" s="233"/>
      <c r="F144" s="233"/>
      <c r="G144" s="233"/>
      <c r="H144" s="233"/>
      <c r="I144" s="233"/>
      <c r="J144" s="233"/>
      <c r="K144" s="196"/>
      <c r="L144" s="196"/>
      <c r="M144" s="196"/>
      <c r="N144" s="196"/>
      <c r="O144" s="196"/>
    </row>
    <row r="145" spans="1:15" ht="14.25">
      <c r="A145" s="404">
        <v>54</v>
      </c>
      <c r="B145" s="405"/>
      <c r="C145" s="256"/>
      <c r="D145" s="256"/>
      <c r="E145" s="256"/>
      <c r="F145" s="256"/>
      <c r="G145" s="256">
        <f>G146</f>
        <v>11000</v>
      </c>
      <c r="H145" s="256">
        <f>H146</f>
        <v>11000</v>
      </c>
      <c r="I145" s="256"/>
      <c r="J145" s="256"/>
      <c r="K145" s="196"/>
      <c r="L145" s="196"/>
      <c r="M145" s="196"/>
      <c r="N145" s="196"/>
      <c r="O145" s="196"/>
    </row>
    <row r="146" spans="1:15" ht="14.25">
      <c r="A146" s="49">
        <v>544</v>
      </c>
      <c r="B146" s="50"/>
      <c r="C146" s="345"/>
      <c r="D146" s="345"/>
      <c r="E146" s="345"/>
      <c r="F146" s="345"/>
      <c r="G146" s="345">
        <v>11000</v>
      </c>
      <c r="H146" s="345">
        <v>11000</v>
      </c>
      <c r="I146" s="345"/>
      <c r="J146" s="345"/>
      <c r="K146" s="196"/>
      <c r="L146" s="196"/>
      <c r="M146" s="196"/>
      <c r="N146" s="196"/>
      <c r="O146" s="196"/>
    </row>
    <row r="147" spans="1:15" ht="14.25">
      <c r="A147" s="57"/>
      <c r="B147" s="50"/>
      <c r="C147" s="233"/>
      <c r="D147" s="233"/>
      <c r="E147" s="233"/>
      <c r="F147" s="233"/>
      <c r="G147" s="233"/>
      <c r="H147" s="233"/>
      <c r="I147" s="233"/>
      <c r="J147" s="233"/>
      <c r="K147" s="196"/>
      <c r="L147" s="196"/>
      <c r="M147" s="196"/>
      <c r="N147" s="196"/>
      <c r="O147" s="196"/>
    </row>
    <row r="148" spans="1:15" ht="14.25">
      <c r="A148" s="49">
        <v>9</v>
      </c>
      <c r="B148" s="55" t="s">
        <v>93</v>
      </c>
      <c r="C148" s="233">
        <v>0</v>
      </c>
      <c r="D148" s="233"/>
      <c r="E148" s="233"/>
      <c r="F148" s="233">
        <v>0</v>
      </c>
      <c r="G148" s="233">
        <v>150000</v>
      </c>
      <c r="H148" s="233">
        <v>150000</v>
      </c>
      <c r="I148" s="233">
        <v>110000</v>
      </c>
      <c r="J148" s="233">
        <v>110000</v>
      </c>
      <c r="K148" s="196"/>
      <c r="L148" s="196"/>
      <c r="M148" s="196"/>
      <c r="N148" s="196"/>
      <c r="O148" s="196"/>
    </row>
    <row r="149" spans="1:15" ht="14.25">
      <c r="A149" s="56">
        <v>92</v>
      </c>
      <c r="B149" s="29" t="s">
        <v>22</v>
      </c>
      <c r="C149" s="248">
        <v>0</v>
      </c>
      <c r="D149" s="248"/>
      <c r="E149" s="248"/>
      <c r="F149" s="248">
        <v>0</v>
      </c>
      <c r="G149" s="248">
        <v>150000</v>
      </c>
      <c r="H149" s="248">
        <v>150000</v>
      </c>
      <c r="I149" s="248">
        <v>110000</v>
      </c>
      <c r="J149" s="256">
        <v>110000</v>
      </c>
      <c r="K149" s="196"/>
      <c r="L149" s="196"/>
      <c r="M149" s="196"/>
      <c r="N149" s="196"/>
      <c r="O149" s="196"/>
    </row>
    <row r="150" spans="1:15" ht="14.25">
      <c r="A150" s="57">
        <v>922</v>
      </c>
      <c r="B150" s="55" t="s">
        <v>94</v>
      </c>
      <c r="C150" s="233">
        <v>0</v>
      </c>
      <c r="D150" s="233"/>
      <c r="E150" s="233"/>
      <c r="F150" s="233">
        <v>0</v>
      </c>
      <c r="G150" s="233">
        <v>150000</v>
      </c>
      <c r="H150" s="233">
        <v>150000</v>
      </c>
      <c r="I150" s="233"/>
      <c r="J150" s="233"/>
      <c r="K150" s="196"/>
      <c r="L150" s="196"/>
      <c r="M150" s="196"/>
      <c r="N150" s="196"/>
      <c r="O150" s="196"/>
    </row>
    <row r="151" spans="1:15" ht="14.25">
      <c r="A151" s="196"/>
      <c r="B151" s="196"/>
      <c r="C151" s="233"/>
      <c r="D151" s="233"/>
      <c r="E151" s="233"/>
      <c r="F151" s="233"/>
      <c r="G151" s="233"/>
      <c r="H151" s="233"/>
      <c r="I151" s="233"/>
      <c r="J151" s="233"/>
      <c r="K151" s="196"/>
      <c r="L151" s="196"/>
      <c r="M151" s="196"/>
      <c r="N151" s="196"/>
      <c r="O151" s="196"/>
    </row>
    <row r="152" spans="1:15" ht="14.25">
      <c r="A152" s="196"/>
      <c r="B152" s="52" t="s">
        <v>36</v>
      </c>
      <c r="C152" s="39">
        <f>C96+C129+C148</f>
        <v>6428800</v>
      </c>
      <c r="D152" s="39"/>
      <c r="E152" s="39"/>
      <c r="F152" s="39">
        <f>F96+F129+F148</f>
        <v>3204103</v>
      </c>
      <c r="G152" s="39">
        <f>G96+G129+G148+G143</f>
        <v>16577300</v>
      </c>
      <c r="H152" s="39">
        <f>H96+H129+H148+H143</f>
        <v>11989500</v>
      </c>
      <c r="I152" s="39">
        <f>I96+I129+I148</f>
        <v>5393520</v>
      </c>
      <c r="J152" s="39">
        <f>J96+J129+J148</f>
        <v>5921872</v>
      </c>
      <c r="K152" s="196"/>
      <c r="L152" s="196"/>
      <c r="M152" s="196"/>
      <c r="N152" s="196"/>
      <c r="O152" s="196"/>
    </row>
  </sheetData>
  <sheetProtection/>
  <mergeCells count="2">
    <mergeCell ref="B5:J5"/>
    <mergeCell ref="A6:J6"/>
  </mergeCells>
  <printOptions/>
  <pageMargins left="0.21" right="0.21" top="1" bottom="1" header="0.5" footer="0.5"/>
  <pageSetup horizontalDpi="600" verticalDpi="600" orientation="portrait" paperSize="9" scale="75" r:id="rId1"/>
  <rowBreaks count="2" manualBreakCount="2">
    <brk id="59" max="9" man="1"/>
    <brk id="11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5"/>
  <sheetViews>
    <sheetView view="pageBreakPreview" zoomScale="60" workbookViewId="0" topLeftCell="A427">
      <selection activeCell="A502" sqref="A502:C502"/>
    </sheetView>
  </sheetViews>
  <sheetFormatPr defaultColWidth="9.140625" defaultRowHeight="12.75"/>
  <cols>
    <col min="1" max="1" width="21.00390625" style="0" customWidth="1"/>
    <col min="2" max="2" width="8.57421875" style="1" customWidth="1"/>
    <col min="3" max="3" width="5.57421875" style="0" customWidth="1"/>
    <col min="4" max="4" width="6.8515625" style="0" customWidth="1"/>
    <col min="5" max="5" width="52.421875" style="0" customWidth="1"/>
    <col min="6" max="7" width="13.00390625" style="0" customWidth="1"/>
    <col min="8" max="8" width="15.7109375" style="0" customWidth="1"/>
    <col min="9" max="9" width="10.140625" style="0" customWidth="1"/>
    <col min="10" max="10" width="13.8515625" style="0" customWidth="1"/>
    <col min="11" max="11" width="12.8515625" style="0" customWidth="1"/>
    <col min="12" max="12" width="12.140625" style="0" customWidth="1"/>
    <col min="13" max="13" width="12.57421875" style="0" customWidth="1"/>
  </cols>
  <sheetData>
    <row r="1" spans="1:8" ht="14.25">
      <c r="A1" s="8"/>
      <c r="B1" s="58"/>
      <c r="C1" s="8"/>
      <c r="D1" s="8"/>
      <c r="E1" s="8"/>
      <c r="H1" s="72" t="s">
        <v>220</v>
      </c>
    </row>
    <row r="2" spans="1:6" ht="14.25">
      <c r="A2" s="59"/>
      <c r="B2" s="60"/>
      <c r="C2" s="59"/>
      <c r="D2" s="61" t="s">
        <v>192</v>
      </c>
      <c r="E2" s="59" t="s">
        <v>193</v>
      </c>
      <c r="F2" s="59"/>
    </row>
    <row r="3" spans="1:6" ht="14.25">
      <c r="A3" s="199" t="s">
        <v>330</v>
      </c>
      <c r="B3" s="60"/>
      <c r="C3" s="59"/>
      <c r="D3" s="61"/>
      <c r="E3" s="59"/>
      <c r="F3" s="59"/>
    </row>
    <row r="4" spans="1:6" ht="14.25">
      <c r="A4" s="199" t="s">
        <v>331</v>
      </c>
      <c r="B4" s="60"/>
      <c r="C4" s="59"/>
      <c r="D4" s="61"/>
      <c r="E4" s="59"/>
      <c r="F4" s="59"/>
    </row>
    <row r="5" spans="1:6" ht="14.25">
      <c r="A5" s="8"/>
      <c r="B5" s="58"/>
      <c r="C5" s="8"/>
      <c r="D5" s="8"/>
      <c r="E5" s="21"/>
      <c r="F5" s="8"/>
    </row>
    <row r="6" spans="1:13" ht="14.25">
      <c r="A6" s="63" t="s">
        <v>53</v>
      </c>
      <c r="B6" s="64" t="s">
        <v>61</v>
      </c>
      <c r="C6" s="65" t="s">
        <v>63</v>
      </c>
      <c r="D6" s="65" t="s">
        <v>117</v>
      </c>
      <c r="E6" s="66" t="s">
        <v>12</v>
      </c>
      <c r="F6" s="193" t="s">
        <v>110</v>
      </c>
      <c r="G6" s="193" t="s">
        <v>57</v>
      </c>
      <c r="H6" s="193" t="s">
        <v>57</v>
      </c>
      <c r="J6" s="278">
        <v>311</v>
      </c>
      <c r="K6" s="239">
        <f>F49+F75+F98+F108+F240+F60</f>
        <v>589815</v>
      </c>
      <c r="L6" s="239">
        <f>G49+G75+G98+G108+G240+G60</f>
        <v>631600</v>
      </c>
      <c r="M6" s="239">
        <f>H49+H75+H98+H108+H240+H60</f>
        <v>668600</v>
      </c>
    </row>
    <row r="7" spans="1:13" ht="14.25">
      <c r="A7" s="67" t="s">
        <v>59</v>
      </c>
      <c r="B7" s="68" t="s">
        <v>62</v>
      </c>
      <c r="C7" s="69" t="s">
        <v>64</v>
      </c>
      <c r="D7" s="24"/>
      <c r="E7" s="25"/>
      <c r="F7" s="194">
        <v>2017</v>
      </c>
      <c r="G7" s="194">
        <v>2018</v>
      </c>
      <c r="H7" s="194">
        <v>2019</v>
      </c>
      <c r="J7" s="278">
        <v>312</v>
      </c>
      <c r="K7" s="239">
        <f>F76+F99+F241+F109</f>
        <v>8750</v>
      </c>
      <c r="L7" s="239">
        <f>G76+G99+G241+G109</f>
        <v>17500</v>
      </c>
      <c r="M7" s="239">
        <f>H76+H99+H241+H109</f>
        <v>20000</v>
      </c>
    </row>
    <row r="8" spans="1:13" ht="14.25">
      <c r="A8" s="70" t="s">
        <v>60</v>
      </c>
      <c r="B8" s="71"/>
      <c r="C8" s="70"/>
      <c r="D8" s="72"/>
      <c r="E8" s="8"/>
      <c r="F8" s="8"/>
      <c r="G8" s="8"/>
      <c r="H8" s="8"/>
      <c r="J8" s="278">
        <v>313</v>
      </c>
      <c r="K8" s="239">
        <f>F50+F77+F100+F110+F242+F61</f>
        <v>101449</v>
      </c>
      <c r="L8" s="239">
        <f>G50+G77+G100+G110+G242+G61</f>
        <v>108700</v>
      </c>
      <c r="M8" s="239">
        <f>H50+H77+H100+H110+H242+H61</f>
        <v>115200</v>
      </c>
    </row>
    <row r="9" spans="1:13" ht="14.25">
      <c r="A9" s="34">
        <v>1</v>
      </c>
      <c r="B9" s="73">
        <v>2</v>
      </c>
      <c r="C9" s="34">
        <v>3</v>
      </c>
      <c r="D9" s="34">
        <v>4</v>
      </c>
      <c r="E9" s="34">
        <v>5</v>
      </c>
      <c r="F9" s="35">
        <v>6</v>
      </c>
      <c r="G9" s="35">
        <v>7</v>
      </c>
      <c r="H9" s="35">
        <v>8</v>
      </c>
      <c r="J9" s="278">
        <v>321</v>
      </c>
      <c r="K9" s="239">
        <f>F52+F79+F244</f>
        <v>48301</v>
      </c>
      <c r="L9" s="239">
        <f>G52+G79+G244</f>
        <v>50000</v>
      </c>
      <c r="M9" s="239">
        <f>H52+H79+H244</f>
        <v>58000</v>
      </c>
    </row>
    <row r="10" spans="1:13" ht="14.25">
      <c r="A10" s="72"/>
      <c r="B10" s="75"/>
      <c r="C10" s="19"/>
      <c r="D10" s="19"/>
      <c r="E10" s="19"/>
      <c r="F10" s="8"/>
      <c r="G10" s="8"/>
      <c r="H10" s="8"/>
      <c r="J10" s="278">
        <v>322</v>
      </c>
      <c r="K10" s="239">
        <f>F40+F53+F80+F102+F245+F293+F319+F299+F398+F314+F112+F232+F190</f>
        <v>238004</v>
      </c>
      <c r="L10" s="239">
        <f>G40+G53+G80+G102+G245+G293+G319+G299+G398+G314+G112+G232+G190</f>
        <v>417500</v>
      </c>
      <c r="M10" s="239">
        <f>H40+H53+H80+H102+H245+H293+H319+H299+H398+H314+H112+H232+G190</f>
        <v>447500</v>
      </c>
    </row>
    <row r="11" spans="1:13" ht="14.25">
      <c r="A11" s="72"/>
      <c r="B11" s="75"/>
      <c r="C11" s="19"/>
      <c r="D11" s="19"/>
      <c r="E11" s="34" t="s">
        <v>76</v>
      </c>
      <c r="F11" s="20">
        <f>F15+F44+F70+F131+F201+F214+F235+F261+F288+F327+F448+F467+F351+F393</f>
        <v>3204103</v>
      </c>
      <c r="G11" s="20">
        <f>G15+G44+G70+G131+G201+G214+G235+G261+G288+G327+G448+G467+G351+G393</f>
        <v>16577300</v>
      </c>
      <c r="H11" s="20">
        <f>H15+H44+H70+H131+H201+H214+H235+H261+H288+H327+H448+H467+H351+H393</f>
        <v>11989500</v>
      </c>
      <c r="J11" s="278">
        <v>323</v>
      </c>
      <c r="K11" s="239">
        <f>F54+F66+F81+F227+F294+F320+F347+F399+F404+F453+F460+F103+F233+F246</f>
        <v>372701</v>
      </c>
      <c r="L11" s="239">
        <f>G54+G66+G81+G227+G294+G320+G347+G399+G404+G453+G460+G103+G233+G246</f>
        <v>537000</v>
      </c>
      <c r="M11" s="239">
        <f>H54+H66+H81+H227+H294+H320+H347+H399+H404+H453+H460+H103+H233+H246</f>
        <v>517000</v>
      </c>
    </row>
    <row r="12" spans="1:13" ht="14.25">
      <c r="A12" s="8"/>
      <c r="B12" s="58"/>
      <c r="C12" s="8"/>
      <c r="D12" s="8"/>
      <c r="E12" s="8"/>
      <c r="F12" s="22"/>
      <c r="G12" s="22"/>
      <c r="H12" s="22"/>
      <c r="J12" s="278">
        <v>324</v>
      </c>
      <c r="K12" s="239">
        <f>+F113</f>
        <v>14673</v>
      </c>
      <c r="L12" s="239">
        <f>+G113</f>
        <v>15000</v>
      </c>
      <c r="M12" s="239">
        <f>+H113</f>
        <v>15000</v>
      </c>
    </row>
    <row r="13" spans="1:13" ht="14.25">
      <c r="A13" s="76" t="s">
        <v>115</v>
      </c>
      <c r="B13" s="58"/>
      <c r="C13" s="8"/>
      <c r="D13" s="8"/>
      <c r="E13" s="31" t="s">
        <v>116</v>
      </c>
      <c r="F13" s="22"/>
      <c r="G13" s="22"/>
      <c r="H13" s="22"/>
      <c r="J13" s="278">
        <v>329</v>
      </c>
      <c r="K13" s="239">
        <f>F20+F25+F55+F82+F35</f>
        <v>139311</v>
      </c>
      <c r="L13" s="239">
        <f>G20+G25+G55+G82+G35</f>
        <v>84000</v>
      </c>
      <c r="M13" s="239">
        <f>H20+H25+H55+H82+H3+H1321+H128</f>
        <v>584000</v>
      </c>
    </row>
    <row r="14" spans="1:13" ht="14.25">
      <c r="A14" s="76"/>
      <c r="B14" s="58"/>
      <c r="C14" s="8"/>
      <c r="D14" s="8"/>
      <c r="E14" s="31"/>
      <c r="F14" s="22"/>
      <c r="G14" s="22"/>
      <c r="H14" s="22"/>
      <c r="J14" s="279">
        <v>342</v>
      </c>
      <c r="K14" s="419">
        <f aca="true" t="shared" si="0" ref="K14:M15">F87</f>
        <v>4866</v>
      </c>
      <c r="L14" s="419">
        <f t="shared" si="0"/>
        <v>0</v>
      </c>
      <c r="M14" s="419">
        <f t="shared" si="0"/>
        <v>0</v>
      </c>
    </row>
    <row r="15" spans="1:13" ht="14.25">
      <c r="A15" s="77" t="s">
        <v>119</v>
      </c>
      <c r="B15" s="78"/>
      <c r="C15" s="79"/>
      <c r="D15" s="79"/>
      <c r="E15" s="79" t="s">
        <v>216</v>
      </c>
      <c r="F15" s="80">
        <f>SUM(F17,F22,F27,F32,F37)</f>
        <v>93639</v>
      </c>
      <c r="G15" s="80">
        <f>SUM(G17,G22,G27,G32,G37)</f>
        <v>53000</v>
      </c>
      <c r="H15" s="80">
        <f>SUM(H17,H22,H27,H32,H37)</f>
        <v>54000</v>
      </c>
      <c r="J15" s="278">
        <v>343</v>
      </c>
      <c r="K15" s="239">
        <f t="shared" si="0"/>
        <v>11076</v>
      </c>
      <c r="L15" s="239">
        <f t="shared" si="0"/>
        <v>22000</v>
      </c>
      <c r="M15" s="239">
        <f t="shared" si="0"/>
        <v>22000</v>
      </c>
    </row>
    <row r="16" spans="1:13" ht="14.25">
      <c r="A16" s="36"/>
      <c r="B16" s="81"/>
      <c r="C16" s="36"/>
      <c r="D16" s="82"/>
      <c r="E16" s="36"/>
      <c r="F16" s="33"/>
      <c r="G16" s="33"/>
      <c r="H16" s="33"/>
      <c r="J16" s="278">
        <v>363</v>
      </c>
      <c r="K16" s="239">
        <f>F91+F251</f>
        <v>0</v>
      </c>
      <c r="L16" s="239">
        <f>G91+G251</f>
        <v>22500</v>
      </c>
      <c r="M16" s="239">
        <f>H91+H251+H286</f>
        <v>30900</v>
      </c>
    </row>
    <row r="17" spans="1:13" ht="14.25">
      <c r="A17" s="83" t="s">
        <v>118</v>
      </c>
      <c r="B17" s="84"/>
      <c r="C17" s="83"/>
      <c r="D17" s="85"/>
      <c r="E17" s="83" t="s">
        <v>120</v>
      </c>
      <c r="F17" s="86">
        <f aca="true" t="shared" si="1" ref="F17:H19">F18</f>
        <v>10155</v>
      </c>
      <c r="G17" s="86">
        <f t="shared" si="1"/>
        <v>14000</v>
      </c>
      <c r="H17" s="86">
        <f t="shared" si="1"/>
        <v>14000</v>
      </c>
      <c r="J17" s="278">
        <v>372</v>
      </c>
      <c r="K17" s="239">
        <f>F266+F256</f>
        <v>15155</v>
      </c>
      <c r="L17" s="239">
        <f>G266+G256</f>
        <v>108000</v>
      </c>
      <c r="M17" s="239">
        <f>H266+H256</f>
        <v>108000</v>
      </c>
    </row>
    <row r="18" spans="1:13" ht="14.25">
      <c r="A18" s="8"/>
      <c r="B18" s="58"/>
      <c r="C18" s="87">
        <v>3</v>
      </c>
      <c r="D18" s="88"/>
      <c r="E18" s="89" t="s">
        <v>13</v>
      </c>
      <c r="F18" s="90">
        <f t="shared" si="1"/>
        <v>10155</v>
      </c>
      <c r="G18" s="90">
        <f t="shared" si="1"/>
        <v>14000</v>
      </c>
      <c r="H18" s="90">
        <f t="shared" si="1"/>
        <v>14000</v>
      </c>
      <c r="J18" s="278">
        <v>381</v>
      </c>
      <c r="K18" s="239">
        <f>F30+F206+F212+F219+F224+F276+F281</f>
        <v>88800</v>
      </c>
      <c r="L18" s="239">
        <f>G30+G206+G212+G219+G224+G276+G281</f>
        <v>147500</v>
      </c>
      <c r="M18" s="239">
        <f>H30+H206+H212+H219+H224+H276+H281</f>
        <v>168500</v>
      </c>
    </row>
    <row r="19" spans="1:13" ht="14.25">
      <c r="A19" s="8"/>
      <c r="B19" s="58"/>
      <c r="C19" s="31">
        <v>32</v>
      </c>
      <c r="D19" s="37"/>
      <c r="E19" s="89" t="s">
        <v>6</v>
      </c>
      <c r="F19" s="90">
        <f t="shared" si="1"/>
        <v>10155</v>
      </c>
      <c r="G19" s="90">
        <f t="shared" si="1"/>
        <v>14000</v>
      </c>
      <c r="H19" s="90">
        <f t="shared" si="1"/>
        <v>14000</v>
      </c>
      <c r="J19" s="278">
        <v>383</v>
      </c>
      <c r="K19" s="239">
        <f>F271</f>
        <v>0</v>
      </c>
      <c r="L19" s="239">
        <f>G271</f>
        <v>80000</v>
      </c>
      <c r="M19" s="239">
        <f>H271</f>
        <v>78800</v>
      </c>
    </row>
    <row r="20" spans="1:13" ht="14.25">
      <c r="A20" s="8"/>
      <c r="B20" s="91" t="s">
        <v>75</v>
      </c>
      <c r="C20" s="92">
        <v>329</v>
      </c>
      <c r="D20" s="26">
        <v>11</v>
      </c>
      <c r="E20" s="93" t="s">
        <v>27</v>
      </c>
      <c r="F20" s="18">
        <v>10155</v>
      </c>
      <c r="G20" s="18">
        <v>14000</v>
      </c>
      <c r="H20" s="18">
        <v>14000</v>
      </c>
      <c r="J20" s="278">
        <v>382</v>
      </c>
      <c r="K20" s="239">
        <f>F207</f>
        <v>0</v>
      </c>
      <c r="L20" s="239">
        <f>G207</f>
        <v>15000</v>
      </c>
      <c r="M20" s="239">
        <f>H207</f>
        <v>15000</v>
      </c>
    </row>
    <row r="21" spans="1:13" ht="14.25">
      <c r="A21" s="8"/>
      <c r="B21" s="58"/>
      <c r="C21" s="42"/>
      <c r="D21" s="82"/>
      <c r="E21" s="94"/>
      <c r="F21" s="22"/>
      <c r="G21" s="22"/>
      <c r="H21" s="22"/>
      <c r="J21" s="278">
        <v>385</v>
      </c>
      <c r="K21" s="239">
        <v>0</v>
      </c>
      <c r="L21" s="239">
        <v>0</v>
      </c>
      <c r="M21" s="239">
        <v>0</v>
      </c>
    </row>
    <row r="22" spans="1:13" ht="14.25">
      <c r="A22" s="83" t="s">
        <v>121</v>
      </c>
      <c r="B22" s="84"/>
      <c r="C22" s="95"/>
      <c r="D22" s="85"/>
      <c r="E22" s="96" t="s">
        <v>123</v>
      </c>
      <c r="F22" s="97">
        <f>F23</f>
        <v>19809</v>
      </c>
      <c r="G22" s="97">
        <v>20000</v>
      </c>
      <c r="H22" s="97">
        <v>20000</v>
      </c>
      <c r="J22" s="280">
        <v>386</v>
      </c>
      <c r="K22" s="302">
        <f>F465</f>
        <v>0</v>
      </c>
      <c r="L22" s="302">
        <f>G465</f>
        <v>70000</v>
      </c>
      <c r="M22" s="302">
        <f>H465</f>
        <v>0</v>
      </c>
    </row>
    <row r="23" spans="1:13" ht="14.25">
      <c r="A23" s="8"/>
      <c r="B23" s="58"/>
      <c r="C23" s="31">
        <v>3</v>
      </c>
      <c r="D23" s="37"/>
      <c r="E23" s="89" t="s">
        <v>13</v>
      </c>
      <c r="F23" s="22">
        <f>F24</f>
        <v>19809</v>
      </c>
      <c r="G23" s="22">
        <v>20000</v>
      </c>
      <c r="H23" s="22">
        <v>20000</v>
      </c>
      <c r="J23" s="308">
        <v>412</v>
      </c>
      <c r="K23" s="302">
        <f>F118</f>
        <v>244819</v>
      </c>
      <c r="L23" s="302">
        <f>G118</f>
        <v>800000</v>
      </c>
      <c r="M23" s="302">
        <f>H118</f>
        <v>800000</v>
      </c>
    </row>
    <row r="24" spans="1:13" ht="14.25">
      <c r="A24" s="8"/>
      <c r="B24" s="58"/>
      <c r="C24" s="31">
        <v>32</v>
      </c>
      <c r="D24" s="37"/>
      <c r="E24" s="89" t="s">
        <v>6</v>
      </c>
      <c r="F24" s="22">
        <f>F25</f>
        <v>19809</v>
      </c>
      <c r="G24" s="22">
        <v>20000</v>
      </c>
      <c r="H24" s="22">
        <v>20000</v>
      </c>
      <c r="J24" s="279">
        <v>411</v>
      </c>
      <c r="K24" s="301">
        <f>F180+F362</f>
        <v>0</v>
      </c>
      <c r="L24" s="301">
        <f>G180+G362</f>
        <v>210000</v>
      </c>
      <c r="M24" s="301">
        <f>H180+H362</f>
        <v>210000</v>
      </c>
    </row>
    <row r="25" spans="1:13" ht="14.25">
      <c r="A25" s="8"/>
      <c r="B25" s="98" t="s">
        <v>75</v>
      </c>
      <c r="C25" s="99">
        <v>329</v>
      </c>
      <c r="D25" s="100">
        <v>11</v>
      </c>
      <c r="E25" s="101" t="s">
        <v>31</v>
      </c>
      <c r="F25" s="18">
        <v>19809</v>
      </c>
      <c r="G25" s="18">
        <v>20000</v>
      </c>
      <c r="H25" s="18">
        <v>20000</v>
      </c>
      <c r="J25" s="278">
        <v>421</v>
      </c>
      <c r="K25" s="239">
        <f>F411+F421+F381+F416+F427+F152+F440+F334+F197+F158+F163+F168</f>
        <v>420755</v>
      </c>
      <c r="L25" s="239">
        <f>G411+G421+G381+G416+G427+G152+G440+G334+G197+G158+G163+G168</f>
        <v>10100000</v>
      </c>
      <c r="M25" s="239">
        <f>H411+H421+H381+H416+H427+H152+H440+H334+H197+H158+H163+H168</f>
        <v>5020000</v>
      </c>
    </row>
    <row r="26" spans="1:15" ht="14.25">
      <c r="A26" s="8"/>
      <c r="B26" s="58"/>
      <c r="C26" s="42"/>
      <c r="D26" s="82"/>
      <c r="E26" s="94"/>
      <c r="F26" s="22"/>
      <c r="G26" s="22"/>
      <c r="H26" s="22"/>
      <c r="J26" s="278">
        <v>422</v>
      </c>
      <c r="K26" s="239">
        <f>F138+F182+F144+F145+F192+F391</f>
        <v>39363</v>
      </c>
      <c r="L26" s="239">
        <f>G138+G182+G144+G145+G192+G391</f>
        <v>640000</v>
      </c>
      <c r="M26" s="239">
        <f>H138+H182+H144+H145+H192+H391</f>
        <v>640000</v>
      </c>
      <c r="O26" s="342"/>
    </row>
    <row r="27" spans="1:15" ht="14.25">
      <c r="A27" s="83" t="s">
        <v>122</v>
      </c>
      <c r="B27" s="84"/>
      <c r="C27" s="95"/>
      <c r="D27" s="85"/>
      <c r="E27" s="96" t="s">
        <v>124</v>
      </c>
      <c r="F27" s="97">
        <v>0</v>
      </c>
      <c r="G27" s="97">
        <v>9000</v>
      </c>
      <c r="H27" s="97">
        <f>H28</f>
        <v>10000</v>
      </c>
      <c r="J27" s="278">
        <v>426</v>
      </c>
      <c r="K27" s="239">
        <f>F341+F342+F432+F364+F365+F139+F173+F441+F183+F357+F153+F335+F446+F370+F371+F426+F433+F336+F376+F198</f>
        <v>284388</v>
      </c>
      <c r="L27" s="239">
        <f>G341+G342+G432+G364+G365+G139+G173+G441+G183+G357+G153+G335+G446+G370+G371+G426+G433+G336+G376+G198</f>
        <v>1420000</v>
      </c>
      <c r="M27" s="239">
        <f>H341+H342+H432+H364+H365+H139+H173+H441+H183+H357+H153+H335+H446+H370+H371+H426+H433+H336+H376+H198</f>
        <v>1390000</v>
      </c>
      <c r="O27" s="342"/>
    </row>
    <row r="28" spans="1:15" ht="14.25">
      <c r="A28" s="8"/>
      <c r="B28" s="58"/>
      <c r="C28" s="42">
        <v>3</v>
      </c>
      <c r="D28" s="82"/>
      <c r="E28" s="94" t="s">
        <v>65</v>
      </c>
      <c r="F28" s="8">
        <v>0</v>
      </c>
      <c r="G28" s="8">
        <v>9000</v>
      </c>
      <c r="H28" s="22">
        <f>H29</f>
        <v>10000</v>
      </c>
      <c r="J28" s="280">
        <v>454</v>
      </c>
      <c r="K28" s="239">
        <f>F304+F325+F309+F386</f>
        <v>31690</v>
      </c>
      <c r="L28" s="239">
        <f>G304+G325+G309+G386</f>
        <v>320000</v>
      </c>
      <c r="M28" s="239">
        <f>H304+H325+H309+H386</f>
        <v>320000</v>
      </c>
      <c r="O28" s="342"/>
    </row>
    <row r="29" spans="1:15" ht="14.25">
      <c r="A29" s="8"/>
      <c r="B29" s="58"/>
      <c r="C29" s="31">
        <v>38</v>
      </c>
      <c r="D29" s="37"/>
      <c r="E29" s="32" t="s">
        <v>7</v>
      </c>
      <c r="F29" s="8">
        <v>0</v>
      </c>
      <c r="G29" s="8">
        <v>9000</v>
      </c>
      <c r="H29" s="22">
        <f>H30</f>
        <v>10000</v>
      </c>
      <c r="J29" s="279">
        <v>544</v>
      </c>
      <c r="K29" s="419">
        <f>F123</f>
        <v>0</v>
      </c>
      <c r="L29" s="419">
        <f>G123</f>
        <v>11000</v>
      </c>
      <c r="M29" s="419">
        <f>H123</f>
        <v>11000</v>
      </c>
      <c r="O29" s="342"/>
    </row>
    <row r="30" spans="1:13" ht="14.25">
      <c r="A30" s="8"/>
      <c r="B30" s="91" t="s">
        <v>75</v>
      </c>
      <c r="C30" s="92">
        <v>381</v>
      </c>
      <c r="D30" s="26">
        <v>11</v>
      </c>
      <c r="E30" s="102" t="s">
        <v>67</v>
      </c>
      <c r="F30" s="103">
        <v>0</v>
      </c>
      <c r="G30" s="103">
        <v>9000</v>
      </c>
      <c r="H30" s="103">
        <v>10000</v>
      </c>
      <c r="J30" s="280">
        <v>922</v>
      </c>
      <c r="K30" s="239">
        <v>150000</v>
      </c>
      <c r="L30" s="239">
        <v>150000</v>
      </c>
      <c r="M30" s="239">
        <v>150000</v>
      </c>
    </row>
    <row r="31" spans="1:8" ht="14.25">
      <c r="A31" s="8"/>
      <c r="B31" s="75"/>
      <c r="C31" s="42"/>
      <c r="D31" s="82"/>
      <c r="E31" s="36"/>
      <c r="F31" s="33"/>
      <c r="G31" s="33"/>
      <c r="H31" s="33"/>
    </row>
    <row r="32" spans="1:11" ht="14.25">
      <c r="A32" s="215" t="s">
        <v>276</v>
      </c>
      <c r="B32" s="221"/>
      <c r="C32" s="287"/>
      <c r="D32" s="271"/>
      <c r="E32" s="219" t="s">
        <v>277</v>
      </c>
      <c r="F32" s="288">
        <f>F33</f>
        <v>63675</v>
      </c>
      <c r="G32" s="288">
        <f>G33</f>
        <v>0</v>
      </c>
      <c r="H32" s="288">
        <f>H33</f>
        <v>0</v>
      </c>
      <c r="K32" s="375" t="s">
        <v>343</v>
      </c>
    </row>
    <row r="33" spans="1:13" ht="14.25">
      <c r="A33" s="8"/>
      <c r="B33" s="58"/>
      <c r="C33" s="42">
        <v>3</v>
      </c>
      <c r="D33" s="82"/>
      <c r="E33" s="94" t="s">
        <v>65</v>
      </c>
      <c r="F33" s="33">
        <f aca="true" t="shared" si="2" ref="F33:H34">F34</f>
        <v>63675</v>
      </c>
      <c r="G33" s="33">
        <f t="shared" si="2"/>
        <v>0</v>
      </c>
      <c r="H33" s="33">
        <f t="shared" si="2"/>
        <v>0</v>
      </c>
      <c r="J33" s="308">
        <v>52</v>
      </c>
      <c r="K33" s="302">
        <f>F138+F147+F173+F183+F185+F293+F304+F309+F314+F319+F325+F341+F381+F411+F416+F421+F427+F432+F441+F35+F103+F112+F139+F207+F212+F219+F224+F227+F240+F241+F242+F299+F342+F362+F398+F399+F404+F460+F465+F320+F347+F440+F469+F152+F446+F334+F144+F145+F190+F192+F233+F391+F433+F336+F370+F335</f>
        <v>1684854</v>
      </c>
      <c r="L33" s="302">
        <f>G138+G147+G173+G183+G185+G293+G304+G309+G314+G319+G325+G341+G381+G411+G416+G421+G427+G432+G441+G35+G103+G112+G139+G207+G212+G219+G224+G227+G240+G241+G242+G299+G342+G362+G398+G399+G404+G460+G465+G320+G347+G440+G469+G152+G446+G334+G144+G145+G190+G192+G233+G391+G433+G336+G370+G335+G426+G232+G182</f>
        <v>13870000</v>
      </c>
      <c r="M33" s="302">
        <f>H138+H147+H173+H183+H185+H341+H381+H411+H416+H421+H427+H432+H441+H35+H139+H219+H224+H227+H240+H241+H242+H362+H398+H399+H404+H347+H440+H152+H446+H334+H144+H145+H190+H192+H233+H391+H433+H336+H370+H335+H426+H232+H182+H197+H198+H158+H163+H168</f>
        <v>8108000</v>
      </c>
    </row>
    <row r="34" spans="1:13" ht="14.25">
      <c r="A34" s="8"/>
      <c r="B34" s="58"/>
      <c r="C34" s="31">
        <v>32</v>
      </c>
      <c r="D34" s="37"/>
      <c r="E34" s="32" t="s">
        <v>7</v>
      </c>
      <c r="F34" s="33">
        <f>F35</f>
        <v>63675</v>
      </c>
      <c r="G34" s="33">
        <f t="shared" si="2"/>
        <v>0</v>
      </c>
      <c r="H34" s="33">
        <f t="shared" si="2"/>
        <v>0</v>
      </c>
      <c r="J34" s="308">
        <v>43</v>
      </c>
      <c r="K34" s="302">
        <f>F108+F109+F110+F113+F118+F245+F294+F453</f>
        <v>544890</v>
      </c>
      <c r="L34" s="302">
        <f>G108+G109+G110+G113+G118+G245+G294+G453</f>
        <v>1032700</v>
      </c>
      <c r="M34" s="302">
        <f>H108+H109+H110+H113+H245+H294+H453+H293+H299+H304+H309+H320+H325+H342+H314</f>
        <v>723700</v>
      </c>
    </row>
    <row r="35" spans="1:14" ht="14.25">
      <c r="A35" s="8"/>
      <c r="B35" s="91" t="s">
        <v>75</v>
      </c>
      <c r="C35" s="92">
        <v>329</v>
      </c>
      <c r="D35" s="26">
        <v>52</v>
      </c>
      <c r="E35" s="102" t="s">
        <v>67</v>
      </c>
      <c r="F35" s="18">
        <v>63675</v>
      </c>
      <c r="G35" s="18">
        <v>0</v>
      </c>
      <c r="H35" s="18">
        <v>0</v>
      </c>
      <c r="J35" s="342"/>
      <c r="K35" s="343"/>
      <c r="L35" s="343"/>
      <c r="M35" s="343"/>
      <c r="N35" s="342"/>
    </row>
    <row r="36" spans="1:8" ht="14.25">
      <c r="A36" s="8"/>
      <c r="B36" s="75"/>
      <c r="C36" s="42"/>
      <c r="D36" s="82"/>
      <c r="E36" s="36"/>
      <c r="F36" s="127"/>
      <c r="G36" s="127"/>
      <c r="H36" s="127"/>
    </row>
    <row r="37" spans="1:13" ht="14.25">
      <c r="A37" s="215" t="s">
        <v>328</v>
      </c>
      <c r="B37" s="221"/>
      <c r="C37" s="287"/>
      <c r="D37" s="271"/>
      <c r="E37" s="219" t="s">
        <v>329</v>
      </c>
      <c r="F37" s="220">
        <v>0</v>
      </c>
      <c r="G37" s="220">
        <f aca="true" t="shared" si="3" ref="G37:H39">G38</f>
        <v>10000</v>
      </c>
      <c r="H37" s="220">
        <f t="shared" si="3"/>
        <v>10000</v>
      </c>
      <c r="J37" s="342"/>
      <c r="K37" s="343"/>
      <c r="L37" s="343"/>
      <c r="M37" s="343"/>
    </row>
    <row r="38" spans="1:13" ht="14.25">
      <c r="A38" s="8"/>
      <c r="B38" s="58"/>
      <c r="C38" s="42">
        <v>3</v>
      </c>
      <c r="D38" s="82"/>
      <c r="E38" s="94" t="s">
        <v>65</v>
      </c>
      <c r="F38" s="127">
        <v>0</v>
      </c>
      <c r="G38" s="127">
        <f t="shared" si="3"/>
        <v>10000</v>
      </c>
      <c r="H38" s="127">
        <f t="shared" si="3"/>
        <v>10000</v>
      </c>
      <c r="J38" s="342"/>
      <c r="K38" s="343"/>
      <c r="L38" s="343"/>
      <c r="M38" s="343"/>
    </row>
    <row r="39" spans="1:13" ht="14.25">
      <c r="A39" s="8"/>
      <c r="B39" s="58"/>
      <c r="C39" s="31">
        <v>32</v>
      </c>
      <c r="D39" s="37"/>
      <c r="E39" s="32" t="s">
        <v>7</v>
      </c>
      <c r="F39" s="127">
        <v>0</v>
      </c>
      <c r="G39" s="127">
        <f t="shared" si="3"/>
        <v>10000</v>
      </c>
      <c r="H39" s="127">
        <f t="shared" si="3"/>
        <v>10000</v>
      </c>
      <c r="J39" s="342"/>
      <c r="K39" s="343"/>
      <c r="L39" s="343"/>
      <c r="M39" s="343"/>
    </row>
    <row r="40" spans="1:13" ht="14.25">
      <c r="A40" s="8"/>
      <c r="B40" s="204" t="s">
        <v>75</v>
      </c>
      <c r="C40" s="92">
        <v>322</v>
      </c>
      <c r="D40" s="26">
        <v>11</v>
      </c>
      <c r="E40" s="205" t="s">
        <v>44</v>
      </c>
      <c r="F40" s="18">
        <v>0</v>
      </c>
      <c r="G40" s="18">
        <v>10000</v>
      </c>
      <c r="H40" s="18">
        <v>10000</v>
      </c>
      <c r="J40" s="342"/>
      <c r="K40" s="343"/>
      <c r="L40" s="343"/>
      <c r="M40" s="343"/>
    </row>
    <row r="41" spans="1:8" ht="14.25">
      <c r="A41" s="8"/>
      <c r="B41" s="75"/>
      <c r="C41" s="42"/>
      <c r="D41" s="82"/>
      <c r="E41" s="36"/>
      <c r="F41" s="22"/>
      <c r="G41" s="22"/>
      <c r="H41" s="22"/>
    </row>
    <row r="42" spans="1:8" ht="14.25">
      <c r="A42" s="8" t="s">
        <v>125</v>
      </c>
      <c r="B42" s="58"/>
      <c r="C42" s="8"/>
      <c r="D42" s="21"/>
      <c r="E42" s="89" t="s">
        <v>126</v>
      </c>
      <c r="F42" s="22"/>
      <c r="G42" s="22"/>
      <c r="H42" s="22"/>
    </row>
    <row r="43" spans="1:9" ht="15">
      <c r="A43" s="8"/>
      <c r="B43" s="58"/>
      <c r="C43" s="104"/>
      <c r="D43" s="105"/>
      <c r="E43" s="104"/>
      <c r="F43" s="22"/>
      <c r="G43" s="22"/>
      <c r="H43" s="22"/>
      <c r="I43" s="240"/>
    </row>
    <row r="44" spans="1:9" ht="15">
      <c r="A44" s="77" t="s">
        <v>189</v>
      </c>
      <c r="B44" s="106"/>
      <c r="C44" s="107"/>
      <c r="D44" s="108"/>
      <c r="E44" s="109" t="s">
        <v>127</v>
      </c>
      <c r="F44" s="80">
        <f>F46+F63+F57</f>
        <v>302368</v>
      </c>
      <c r="G44" s="80">
        <f>G46+G57+G63</f>
        <v>348500</v>
      </c>
      <c r="H44" s="80">
        <f>H46+H57+H63</f>
        <v>348500</v>
      </c>
      <c r="I44" s="240"/>
    </row>
    <row r="45" spans="1:16" ht="14.25">
      <c r="A45" s="8"/>
      <c r="B45" s="58"/>
      <c r="C45" s="8"/>
      <c r="D45" s="21"/>
      <c r="E45" s="8"/>
      <c r="F45" s="8"/>
      <c r="G45" s="8"/>
      <c r="H45" s="8"/>
      <c r="I45" s="8"/>
      <c r="J45" s="75"/>
      <c r="K45" s="42"/>
      <c r="L45" s="82"/>
      <c r="M45" s="36"/>
      <c r="N45" s="22"/>
      <c r="O45" s="22"/>
      <c r="P45" s="22"/>
    </row>
    <row r="46" spans="1:16" ht="14.25">
      <c r="A46" s="110" t="s">
        <v>129</v>
      </c>
      <c r="B46" s="111"/>
      <c r="C46" s="112"/>
      <c r="D46" s="329"/>
      <c r="E46" s="114" t="s">
        <v>128</v>
      </c>
      <c r="F46" s="115">
        <f>F47</f>
        <v>256783</v>
      </c>
      <c r="G46" s="115">
        <f>G47</f>
        <v>328500</v>
      </c>
      <c r="H46" s="115">
        <f>H47</f>
        <v>328500</v>
      </c>
      <c r="I46" s="43"/>
      <c r="J46" s="58"/>
      <c r="K46" s="8"/>
      <c r="L46" s="21"/>
      <c r="M46" s="89"/>
      <c r="N46" s="22"/>
      <c r="O46" s="22"/>
      <c r="P46" s="22"/>
    </row>
    <row r="47" spans="1:16" ht="14.25">
      <c r="A47" s="8"/>
      <c r="B47" s="58"/>
      <c r="C47" s="31">
        <v>3</v>
      </c>
      <c r="D47" s="37"/>
      <c r="E47" s="89" t="s">
        <v>13</v>
      </c>
      <c r="F47" s="116">
        <f>F48+F51</f>
        <v>256783</v>
      </c>
      <c r="G47" s="116">
        <f>G48+G51</f>
        <v>328500</v>
      </c>
      <c r="H47" s="116">
        <f>H48+H51</f>
        <v>328500</v>
      </c>
      <c r="I47" s="36"/>
      <c r="J47" s="75"/>
      <c r="K47" s="104"/>
      <c r="L47" s="105"/>
      <c r="M47" s="104"/>
      <c r="N47" s="127"/>
      <c r="O47" s="127"/>
      <c r="P47" s="127"/>
    </row>
    <row r="48" spans="1:16" ht="14.25">
      <c r="A48" s="8"/>
      <c r="B48" s="58"/>
      <c r="C48" s="31">
        <v>31</v>
      </c>
      <c r="D48" s="37"/>
      <c r="E48" s="89" t="s">
        <v>9</v>
      </c>
      <c r="F48" s="116">
        <f>SUM(F49:F50)</f>
        <v>183387</v>
      </c>
      <c r="G48" s="116">
        <f>SUM(G49:G50)</f>
        <v>228500</v>
      </c>
      <c r="H48" s="116">
        <f>SUM(H49:H50)</f>
        <v>228500</v>
      </c>
      <c r="I48" s="36"/>
      <c r="J48" s="81"/>
      <c r="K48" s="31"/>
      <c r="L48" s="37"/>
      <c r="M48" s="89"/>
      <c r="N48" s="33"/>
      <c r="O48" s="33"/>
      <c r="P48" s="33"/>
    </row>
    <row r="49" spans="1:16" ht="14.25">
      <c r="A49" s="8"/>
      <c r="B49" s="91" t="s">
        <v>75</v>
      </c>
      <c r="C49" s="117">
        <v>311</v>
      </c>
      <c r="D49" s="118">
        <v>11</v>
      </c>
      <c r="E49" s="119" t="s">
        <v>15</v>
      </c>
      <c r="F49" s="265">
        <v>156473</v>
      </c>
      <c r="G49" s="265">
        <v>195000</v>
      </c>
      <c r="H49" s="265">
        <v>195000</v>
      </c>
      <c r="I49" s="36"/>
      <c r="J49" s="75"/>
      <c r="K49" s="72"/>
      <c r="L49" s="19"/>
      <c r="M49" s="72"/>
      <c r="N49" s="72"/>
      <c r="O49" s="72"/>
      <c r="P49" s="72"/>
    </row>
    <row r="50" spans="1:9" ht="14.25">
      <c r="A50" s="8"/>
      <c r="B50" s="91" t="s">
        <v>75</v>
      </c>
      <c r="C50" s="117">
        <v>313</v>
      </c>
      <c r="D50" s="118">
        <v>11</v>
      </c>
      <c r="E50" s="119" t="s">
        <v>69</v>
      </c>
      <c r="F50" s="265">
        <v>26914</v>
      </c>
      <c r="G50" s="265">
        <v>33500</v>
      </c>
      <c r="H50" s="265">
        <v>33500</v>
      </c>
      <c r="I50" s="418"/>
    </row>
    <row r="51" spans="1:9" ht="14.25">
      <c r="A51" s="8"/>
      <c r="B51" s="58"/>
      <c r="C51" s="120">
        <v>32</v>
      </c>
      <c r="D51" s="121"/>
      <c r="E51" s="122" t="s">
        <v>6</v>
      </c>
      <c r="F51" s="22">
        <f>SUM(F52:F55)</f>
        <v>73396</v>
      </c>
      <c r="G51" s="22">
        <f>SUM(G52:G55)</f>
        <v>100000</v>
      </c>
      <c r="H51" s="22">
        <f>SUM(H52:H55)</f>
        <v>100000</v>
      </c>
      <c r="I51" s="418"/>
    </row>
    <row r="52" spans="1:9" ht="14.25">
      <c r="A52" s="8"/>
      <c r="B52" s="91" t="s">
        <v>75</v>
      </c>
      <c r="C52" s="117">
        <v>321</v>
      </c>
      <c r="D52" s="118">
        <v>11</v>
      </c>
      <c r="E52" s="119" t="s">
        <v>43</v>
      </c>
      <c r="F52" s="265">
        <v>17542</v>
      </c>
      <c r="G52" s="265">
        <v>20000</v>
      </c>
      <c r="H52" s="265">
        <v>20000</v>
      </c>
      <c r="I52" s="418"/>
    </row>
    <row r="53" spans="1:9" ht="14.25">
      <c r="A53" s="8"/>
      <c r="B53" s="91" t="s">
        <v>75</v>
      </c>
      <c r="C53" s="117">
        <v>322</v>
      </c>
      <c r="D53" s="118">
        <v>11</v>
      </c>
      <c r="E53" s="101" t="s">
        <v>44</v>
      </c>
      <c r="F53" s="265">
        <v>7958</v>
      </c>
      <c r="G53" s="265">
        <v>20000</v>
      </c>
      <c r="H53" s="265">
        <v>20000</v>
      </c>
      <c r="I53" s="418"/>
    </row>
    <row r="54" spans="1:9" ht="14.25">
      <c r="A54" s="8"/>
      <c r="B54" s="91" t="s">
        <v>75</v>
      </c>
      <c r="C54" s="117">
        <v>323</v>
      </c>
      <c r="D54" s="118">
        <v>11</v>
      </c>
      <c r="E54" s="101" t="s">
        <v>25</v>
      </c>
      <c r="F54" s="265">
        <v>38923</v>
      </c>
      <c r="G54" s="265">
        <v>40000</v>
      </c>
      <c r="H54" s="265">
        <v>40000</v>
      </c>
      <c r="I54" s="418"/>
    </row>
    <row r="55" spans="1:9" ht="14.25">
      <c r="A55" s="8"/>
      <c r="B55" s="91" t="s">
        <v>75</v>
      </c>
      <c r="C55" s="117">
        <v>329</v>
      </c>
      <c r="D55" s="118">
        <v>11</v>
      </c>
      <c r="E55" s="101" t="s">
        <v>31</v>
      </c>
      <c r="F55" s="265">
        <v>8973</v>
      </c>
      <c r="G55" s="265">
        <v>20000</v>
      </c>
      <c r="H55" s="265">
        <v>20000</v>
      </c>
      <c r="I55" s="418"/>
    </row>
    <row r="56" spans="1:9" ht="14.25">
      <c r="A56" s="8"/>
      <c r="B56" s="75"/>
      <c r="C56" s="42"/>
      <c r="D56" s="82"/>
      <c r="E56" s="94"/>
      <c r="F56" s="33"/>
      <c r="G56" s="127"/>
      <c r="H56" s="127"/>
      <c r="I56" s="418"/>
    </row>
    <row r="57" spans="1:9" ht="14.25">
      <c r="A57" s="215" t="s">
        <v>310</v>
      </c>
      <c r="B57" s="216"/>
      <c r="C57" s="217"/>
      <c r="D57" s="218"/>
      <c r="E57" s="290" t="s">
        <v>311</v>
      </c>
      <c r="F57" s="220">
        <f aca="true" t="shared" si="4" ref="F57:H58">F58</f>
        <v>45585</v>
      </c>
      <c r="G57" s="220">
        <f t="shared" si="4"/>
        <v>0</v>
      </c>
      <c r="H57" s="220">
        <f t="shared" si="4"/>
        <v>0</v>
      </c>
      <c r="I57" s="418"/>
    </row>
    <row r="58" spans="1:9" ht="14.25">
      <c r="A58" s="8"/>
      <c r="B58" s="58"/>
      <c r="C58" s="31">
        <v>3</v>
      </c>
      <c r="D58" s="37"/>
      <c r="E58" s="89" t="s">
        <v>13</v>
      </c>
      <c r="F58" s="33">
        <f t="shared" si="4"/>
        <v>45585</v>
      </c>
      <c r="G58" s="127">
        <f t="shared" si="4"/>
        <v>0</v>
      </c>
      <c r="H58" s="127">
        <f t="shared" si="4"/>
        <v>0</v>
      </c>
      <c r="I58" s="418"/>
    </row>
    <row r="59" spans="1:9" ht="14.25">
      <c r="A59" s="8"/>
      <c r="B59" s="58"/>
      <c r="C59" s="31">
        <v>31</v>
      </c>
      <c r="D59" s="37"/>
      <c r="E59" s="89" t="s">
        <v>9</v>
      </c>
      <c r="F59" s="33">
        <f>F60+F61</f>
        <v>45585</v>
      </c>
      <c r="G59" s="127">
        <f>G60+G61</f>
        <v>0</v>
      </c>
      <c r="H59" s="127">
        <f>H60+H61</f>
        <v>0</v>
      </c>
      <c r="I59" s="418"/>
    </row>
    <row r="60" spans="1:9" ht="14.25">
      <c r="A60" s="8"/>
      <c r="B60" s="91" t="s">
        <v>75</v>
      </c>
      <c r="C60" s="117">
        <v>311</v>
      </c>
      <c r="D60" s="118">
        <v>11</v>
      </c>
      <c r="E60" s="119" t="s">
        <v>15</v>
      </c>
      <c r="F60" s="103">
        <v>38895</v>
      </c>
      <c r="G60" s="18">
        <v>0</v>
      </c>
      <c r="H60" s="18">
        <v>0</v>
      </c>
      <c r="I60" s="418"/>
    </row>
    <row r="61" spans="1:9" ht="14.25">
      <c r="A61" s="8"/>
      <c r="B61" s="91" t="s">
        <v>75</v>
      </c>
      <c r="C61" s="117">
        <v>313</v>
      </c>
      <c r="D61" s="118">
        <v>11</v>
      </c>
      <c r="E61" s="119" t="s">
        <v>69</v>
      </c>
      <c r="F61" s="103">
        <v>6690</v>
      </c>
      <c r="G61" s="18">
        <v>0</v>
      </c>
      <c r="H61" s="18">
        <v>0</v>
      </c>
      <c r="I61" s="418"/>
    </row>
    <row r="62" spans="1:9" ht="14.25">
      <c r="A62" s="8"/>
      <c r="B62" s="75"/>
      <c r="C62" s="42"/>
      <c r="D62" s="82"/>
      <c r="E62" s="94"/>
      <c r="F62" s="33"/>
      <c r="G62" s="127"/>
      <c r="H62" s="127"/>
      <c r="I62" s="418"/>
    </row>
    <row r="63" spans="1:9" ht="14.25">
      <c r="A63" s="215" t="s">
        <v>280</v>
      </c>
      <c r="B63" s="216"/>
      <c r="C63" s="217"/>
      <c r="D63" s="218"/>
      <c r="E63" s="290" t="s">
        <v>281</v>
      </c>
      <c r="F63" s="220">
        <f>F64</f>
        <v>0</v>
      </c>
      <c r="G63" s="220">
        <f>G64</f>
        <v>20000</v>
      </c>
      <c r="H63" s="220">
        <f>H64</f>
        <v>20000</v>
      </c>
      <c r="I63" s="418"/>
    </row>
    <row r="64" spans="1:9" ht="14.25">
      <c r="A64" s="8"/>
      <c r="B64" s="75"/>
      <c r="C64" s="31">
        <v>3</v>
      </c>
      <c r="D64" s="37"/>
      <c r="E64" s="89" t="s">
        <v>13</v>
      </c>
      <c r="F64" s="127">
        <f aca="true" t="shared" si="5" ref="F64:H65">F65</f>
        <v>0</v>
      </c>
      <c r="G64" s="127">
        <f t="shared" si="5"/>
        <v>20000</v>
      </c>
      <c r="H64" s="127">
        <f t="shared" si="5"/>
        <v>20000</v>
      </c>
      <c r="I64" s="418"/>
    </row>
    <row r="65" spans="1:9" ht="14.25">
      <c r="A65" s="8"/>
      <c r="B65" s="75"/>
      <c r="C65" s="120">
        <v>32</v>
      </c>
      <c r="D65" s="37"/>
      <c r="E65" s="89" t="s">
        <v>6</v>
      </c>
      <c r="F65" s="127">
        <f t="shared" si="5"/>
        <v>0</v>
      </c>
      <c r="G65" s="127">
        <f t="shared" si="5"/>
        <v>20000</v>
      </c>
      <c r="H65" s="127">
        <f t="shared" si="5"/>
        <v>20000</v>
      </c>
      <c r="I65" s="418"/>
    </row>
    <row r="66" spans="1:9" ht="14.25">
      <c r="A66" s="8"/>
      <c r="B66" s="204" t="s">
        <v>75</v>
      </c>
      <c r="C66" s="117">
        <v>323</v>
      </c>
      <c r="D66" s="26">
        <v>11</v>
      </c>
      <c r="E66" s="93" t="s">
        <v>25</v>
      </c>
      <c r="F66" s="18">
        <v>0</v>
      </c>
      <c r="G66" s="18">
        <v>20000</v>
      </c>
      <c r="H66" s="18">
        <v>20000</v>
      </c>
      <c r="I66" s="418"/>
    </row>
    <row r="67" spans="1:9" ht="14.25">
      <c r="A67" s="8"/>
      <c r="B67" s="58"/>
      <c r="C67" s="42"/>
      <c r="D67" s="82"/>
      <c r="E67" s="36"/>
      <c r="F67" s="22"/>
      <c r="G67" s="22"/>
      <c r="H67" s="22"/>
      <c r="I67" s="418"/>
    </row>
    <row r="68" spans="1:9" ht="14.25">
      <c r="A68" s="8" t="s">
        <v>130</v>
      </c>
      <c r="B68" s="58"/>
      <c r="C68" s="36"/>
      <c r="D68" s="82"/>
      <c r="E68" s="32" t="s">
        <v>131</v>
      </c>
      <c r="F68" s="22"/>
      <c r="G68" s="22"/>
      <c r="H68" s="22"/>
      <c r="I68" s="418"/>
    </row>
    <row r="69" spans="1:9" ht="14.25">
      <c r="A69" s="8"/>
      <c r="B69" s="58"/>
      <c r="C69" s="36"/>
      <c r="D69" s="82"/>
      <c r="E69" s="32"/>
      <c r="F69" s="22"/>
      <c r="G69" s="22"/>
      <c r="H69" s="22"/>
      <c r="I69" s="418"/>
    </row>
    <row r="70" spans="1:9" ht="14.25">
      <c r="A70" s="77" t="s">
        <v>190</v>
      </c>
      <c r="B70" s="106"/>
      <c r="C70" s="123"/>
      <c r="D70" s="124"/>
      <c r="E70" s="79" t="s">
        <v>132</v>
      </c>
      <c r="F70" s="266">
        <f>F72+F94+F105+F115</f>
        <v>897616</v>
      </c>
      <c r="G70" s="266">
        <f>G72+G94+G105+G115+G120+G125</f>
        <v>1489300</v>
      </c>
      <c r="H70" s="266">
        <f>H72+H94+H105+H115+H120+H125</f>
        <v>1989300</v>
      </c>
      <c r="I70" s="418"/>
    </row>
    <row r="71" spans="1:9" ht="14.25">
      <c r="A71" s="8"/>
      <c r="B71" s="58"/>
      <c r="C71" s="8"/>
      <c r="D71" s="21"/>
      <c r="E71" s="8"/>
      <c r="F71" s="8"/>
      <c r="G71" s="8"/>
      <c r="H71" s="8"/>
      <c r="I71" s="418"/>
    </row>
    <row r="72" spans="1:9" ht="14.25">
      <c r="A72" s="110" t="s">
        <v>133</v>
      </c>
      <c r="B72" s="111"/>
      <c r="C72" s="126"/>
      <c r="D72" s="113"/>
      <c r="E72" s="110" t="s">
        <v>134</v>
      </c>
      <c r="F72" s="97">
        <f>F73</f>
        <v>412261</v>
      </c>
      <c r="G72" s="97">
        <f>G73</f>
        <v>466500</v>
      </c>
      <c r="H72" s="97">
        <f>H73</f>
        <v>466500</v>
      </c>
      <c r="I72" s="418"/>
    </row>
    <row r="73" spans="1:9" ht="14.25">
      <c r="A73" s="8"/>
      <c r="B73" s="58"/>
      <c r="C73" s="31">
        <v>3</v>
      </c>
      <c r="D73" s="37"/>
      <c r="E73" s="32" t="s">
        <v>13</v>
      </c>
      <c r="F73" s="116">
        <f>F74+F78+F86+F90</f>
        <v>412261</v>
      </c>
      <c r="G73" s="116">
        <f>G74+G78+G86+G90</f>
        <v>466500</v>
      </c>
      <c r="H73" s="116">
        <f>H74+H78+H86+H90</f>
        <v>466500</v>
      </c>
      <c r="I73" s="418"/>
    </row>
    <row r="74" spans="1:9" ht="14.25">
      <c r="A74" s="8"/>
      <c r="B74" s="58"/>
      <c r="C74" s="31">
        <v>31</v>
      </c>
      <c r="D74" s="37"/>
      <c r="E74" s="32" t="s">
        <v>14</v>
      </c>
      <c r="F74" s="116">
        <f>SUM(F75:F77)</f>
        <v>192913</v>
      </c>
      <c r="G74" s="116">
        <f>SUM(G75:G77)</f>
        <v>262000</v>
      </c>
      <c r="H74" s="116">
        <f>SUM(H75:H77)</f>
        <v>262000</v>
      </c>
      <c r="I74" s="418"/>
    </row>
    <row r="75" spans="1:9" ht="14.25">
      <c r="A75" s="8"/>
      <c r="B75" s="91" t="s">
        <v>75</v>
      </c>
      <c r="C75" s="92">
        <v>311</v>
      </c>
      <c r="D75" s="26">
        <v>11</v>
      </c>
      <c r="E75" s="102" t="s">
        <v>15</v>
      </c>
      <c r="F75" s="265">
        <v>161402</v>
      </c>
      <c r="G75" s="265">
        <v>215000</v>
      </c>
      <c r="H75" s="265">
        <v>215000</v>
      </c>
      <c r="I75" s="418"/>
    </row>
    <row r="76" spans="1:9" ht="14.25">
      <c r="A76" s="8"/>
      <c r="B76" s="91" t="s">
        <v>75</v>
      </c>
      <c r="C76" s="92">
        <v>312</v>
      </c>
      <c r="D76" s="26">
        <v>11</v>
      </c>
      <c r="E76" s="102" t="s">
        <v>231</v>
      </c>
      <c r="F76" s="265">
        <v>3750</v>
      </c>
      <c r="G76" s="265">
        <v>10000</v>
      </c>
      <c r="H76" s="265">
        <v>10000</v>
      </c>
      <c r="I76" s="418"/>
    </row>
    <row r="77" spans="1:9" ht="14.25">
      <c r="A77" s="8"/>
      <c r="B77" s="91" t="s">
        <v>75</v>
      </c>
      <c r="C77" s="92">
        <v>313</v>
      </c>
      <c r="D77" s="26">
        <v>11</v>
      </c>
      <c r="E77" s="102" t="s">
        <v>58</v>
      </c>
      <c r="F77" s="265">
        <v>27761</v>
      </c>
      <c r="G77" s="265">
        <v>37000</v>
      </c>
      <c r="H77" s="265">
        <v>37000</v>
      </c>
      <c r="I77" s="418"/>
    </row>
    <row r="78" spans="1:9" ht="14.25">
      <c r="A78" s="8"/>
      <c r="B78" s="58"/>
      <c r="C78" s="31">
        <v>32</v>
      </c>
      <c r="D78" s="37"/>
      <c r="E78" s="32" t="s">
        <v>6</v>
      </c>
      <c r="F78" s="116">
        <f>SUM(F79:F82)</f>
        <v>203406</v>
      </c>
      <c r="G78" s="116">
        <f>SUM(G79:G82)</f>
        <v>180000</v>
      </c>
      <c r="H78" s="116">
        <f>SUM(H79:H82)</f>
        <v>180000</v>
      </c>
      <c r="I78" s="418"/>
    </row>
    <row r="79" spans="1:9" ht="14.25">
      <c r="A79" s="8"/>
      <c r="B79" s="91" t="s">
        <v>75</v>
      </c>
      <c r="C79" s="92">
        <v>321</v>
      </c>
      <c r="D79" s="118">
        <v>11</v>
      </c>
      <c r="E79" s="102" t="s">
        <v>43</v>
      </c>
      <c r="F79" s="265">
        <v>27139</v>
      </c>
      <c r="G79" s="265">
        <v>30000</v>
      </c>
      <c r="H79" s="265">
        <v>30000</v>
      </c>
      <c r="I79" s="418"/>
    </row>
    <row r="80" spans="1:9" ht="14.25">
      <c r="A80" s="8"/>
      <c r="B80" s="91" t="s">
        <v>75</v>
      </c>
      <c r="C80" s="92">
        <v>322</v>
      </c>
      <c r="D80" s="118">
        <v>11</v>
      </c>
      <c r="E80" s="23" t="s">
        <v>44</v>
      </c>
      <c r="F80" s="265">
        <v>97695</v>
      </c>
      <c r="G80" s="265">
        <v>70000</v>
      </c>
      <c r="H80" s="265">
        <v>70000</v>
      </c>
      <c r="I80" s="418"/>
    </row>
    <row r="81" spans="1:9" ht="14.25">
      <c r="A81" s="8"/>
      <c r="B81" s="91" t="s">
        <v>75</v>
      </c>
      <c r="C81" s="92">
        <v>323</v>
      </c>
      <c r="D81" s="118">
        <v>11</v>
      </c>
      <c r="E81" s="102" t="s">
        <v>25</v>
      </c>
      <c r="F81" s="265">
        <v>41873</v>
      </c>
      <c r="G81" s="265">
        <v>50000</v>
      </c>
      <c r="H81" s="265">
        <v>50000</v>
      </c>
      <c r="I81" s="418"/>
    </row>
    <row r="82" spans="1:9" ht="14.25">
      <c r="A82" s="8"/>
      <c r="B82" s="91" t="s">
        <v>75</v>
      </c>
      <c r="C82" s="92">
        <v>329</v>
      </c>
      <c r="D82" s="118">
        <v>11</v>
      </c>
      <c r="E82" s="102" t="s">
        <v>31</v>
      </c>
      <c r="F82" s="18">
        <v>36699</v>
      </c>
      <c r="G82" s="18">
        <v>30000</v>
      </c>
      <c r="H82" s="18">
        <v>30000</v>
      </c>
      <c r="I82" s="418"/>
    </row>
    <row r="83" spans="2:9" ht="14.25">
      <c r="B83" s="75"/>
      <c r="C83" s="42"/>
      <c r="D83" s="82"/>
      <c r="E83" s="36"/>
      <c r="F83" s="309"/>
      <c r="G83" s="309"/>
      <c r="H83" s="309" t="s">
        <v>221</v>
      </c>
      <c r="I83" s="418"/>
    </row>
    <row r="84" spans="1:9" ht="14.25">
      <c r="A84" s="34">
        <v>1</v>
      </c>
      <c r="B84" s="73">
        <v>2</v>
      </c>
      <c r="C84" s="34">
        <v>3</v>
      </c>
      <c r="D84" s="34">
        <v>4</v>
      </c>
      <c r="E84" s="34">
        <v>5</v>
      </c>
      <c r="F84" s="74">
        <v>6</v>
      </c>
      <c r="G84" s="74">
        <v>7</v>
      </c>
      <c r="H84" s="74">
        <v>8</v>
      </c>
      <c r="I84" s="418"/>
    </row>
    <row r="85" spans="1:9" ht="14.25">
      <c r="A85" s="8"/>
      <c r="B85" s="58"/>
      <c r="C85" s="31">
        <v>34</v>
      </c>
      <c r="D85" s="37"/>
      <c r="E85" s="32" t="s">
        <v>16</v>
      </c>
      <c r="I85" s="418"/>
    </row>
    <row r="86" spans="1:9" ht="14.25">
      <c r="A86" s="8"/>
      <c r="F86" s="22">
        <v>15942</v>
      </c>
      <c r="G86" s="22">
        <v>22000</v>
      </c>
      <c r="H86" s="22">
        <v>22000</v>
      </c>
      <c r="I86" s="418"/>
    </row>
    <row r="87" spans="1:9" ht="14.25">
      <c r="A87" s="8"/>
      <c r="B87" s="389" t="s">
        <v>75</v>
      </c>
      <c r="C87" s="315">
        <v>342</v>
      </c>
      <c r="D87" s="390">
        <v>11</v>
      </c>
      <c r="E87" s="278" t="s">
        <v>346</v>
      </c>
      <c r="F87" s="18">
        <v>4866</v>
      </c>
      <c r="G87" s="18"/>
      <c r="H87" s="18"/>
      <c r="I87" s="418"/>
    </row>
    <row r="88" spans="1:9" ht="14.25">
      <c r="A88" s="8"/>
      <c r="B88" s="91" t="s">
        <v>75</v>
      </c>
      <c r="C88" s="92">
        <v>343</v>
      </c>
      <c r="D88" s="26">
        <v>11</v>
      </c>
      <c r="E88" s="102" t="s">
        <v>70</v>
      </c>
      <c r="F88" s="18">
        <v>11076</v>
      </c>
      <c r="G88" s="18">
        <v>22000</v>
      </c>
      <c r="H88" s="18">
        <v>22000</v>
      </c>
      <c r="I88" s="418"/>
    </row>
    <row r="89" spans="1:9" ht="14.25">
      <c r="A89" s="8"/>
      <c r="B89" s="58"/>
      <c r="C89" s="42"/>
      <c r="D89" s="82"/>
      <c r="E89" s="36"/>
      <c r="F89" s="22"/>
      <c r="G89" s="22"/>
      <c r="H89" s="22"/>
      <c r="I89" s="418"/>
    </row>
    <row r="90" spans="1:9" ht="14.25">
      <c r="A90" s="8"/>
      <c r="B90" s="58"/>
      <c r="C90" s="31">
        <v>36</v>
      </c>
      <c r="D90" s="37"/>
      <c r="E90" s="32" t="s">
        <v>39</v>
      </c>
      <c r="F90" s="22">
        <v>0</v>
      </c>
      <c r="G90" s="22">
        <f>G91</f>
        <v>2500</v>
      </c>
      <c r="H90" s="22">
        <f>H91</f>
        <v>2500</v>
      </c>
      <c r="I90" s="418"/>
    </row>
    <row r="91" spans="2:9" ht="14.25">
      <c r="B91" s="91" t="s">
        <v>75</v>
      </c>
      <c r="C91" s="92">
        <v>363</v>
      </c>
      <c r="D91" s="26">
        <v>11</v>
      </c>
      <c r="E91" s="102" t="s">
        <v>71</v>
      </c>
      <c r="F91" s="18">
        <v>0</v>
      </c>
      <c r="G91" s="18">
        <v>2500</v>
      </c>
      <c r="H91" s="18">
        <v>2500</v>
      </c>
      <c r="I91" s="418"/>
    </row>
    <row r="92" ht="12.75">
      <c r="I92" s="418"/>
    </row>
    <row r="93" ht="12.75">
      <c r="I93" s="418"/>
    </row>
    <row r="94" spans="1:9" ht="14.25">
      <c r="A94" s="110" t="s">
        <v>135</v>
      </c>
      <c r="B94" s="111"/>
      <c r="C94" s="110"/>
      <c r="D94" s="128"/>
      <c r="E94" s="110" t="s">
        <v>141</v>
      </c>
      <c r="F94" s="97">
        <f>F96</f>
        <v>59291</v>
      </c>
      <c r="G94" s="97">
        <f>G96</f>
        <v>84100</v>
      </c>
      <c r="H94" s="97">
        <f>H96</f>
        <v>84100</v>
      </c>
      <c r="I94" s="418"/>
    </row>
    <row r="95" spans="1:9" ht="14.25">
      <c r="A95" s="8"/>
      <c r="B95" s="58"/>
      <c r="C95" s="42"/>
      <c r="D95" s="82"/>
      <c r="E95" s="36"/>
      <c r="F95" s="22"/>
      <c r="G95" s="22"/>
      <c r="H95" s="22"/>
      <c r="I95" s="418"/>
    </row>
    <row r="96" spans="1:9" ht="14.25">
      <c r="A96" s="8"/>
      <c r="B96" s="58"/>
      <c r="C96" s="31">
        <v>3</v>
      </c>
      <c r="D96" s="37"/>
      <c r="E96" s="32" t="s">
        <v>13</v>
      </c>
      <c r="F96" s="22">
        <f>F97+F101</f>
        <v>59291</v>
      </c>
      <c r="G96" s="22">
        <f>G97+G101</f>
        <v>84100</v>
      </c>
      <c r="H96" s="22">
        <f>H97+H101</f>
        <v>84100</v>
      </c>
      <c r="I96" s="418"/>
    </row>
    <row r="97" spans="1:9" ht="14.25">
      <c r="A97" s="8"/>
      <c r="B97" s="58"/>
      <c r="C97" s="31">
        <v>31</v>
      </c>
      <c r="D97" s="37"/>
      <c r="E97" s="32" t="s">
        <v>9</v>
      </c>
      <c r="F97" s="22">
        <f>F98+F99+F100</f>
        <v>58798</v>
      </c>
      <c r="G97" s="22">
        <v>63600</v>
      </c>
      <c r="H97" s="22">
        <v>63600</v>
      </c>
      <c r="I97" s="418"/>
    </row>
    <row r="98" spans="1:9" ht="14.25">
      <c r="A98" s="8"/>
      <c r="B98" s="91" t="s">
        <v>75</v>
      </c>
      <c r="C98" s="92">
        <v>311</v>
      </c>
      <c r="D98" s="26">
        <v>11</v>
      </c>
      <c r="E98" s="102" t="s">
        <v>15</v>
      </c>
      <c r="F98" s="18">
        <v>49102</v>
      </c>
      <c r="G98" s="18">
        <v>50000</v>
      </c>
      <c r="H98" s="18">
        <v>50000</v>
      </c>
      <c r="I98" s="418"/>
    </row>
    <row r="99" spans="1:9" ht="14.25">
      <c r="A99" s="8"/>
      <c r="B99" s="91" t="s">
        <v>75</v>
      </c>
      <c r="C99" s="92">
        <v>312</v>
      </c>
      <c r="D99" s="26">
        <v>11</v>
      </c>
      <c r="E99" s="205" t="s">
        <v>231</v>
      </c>
      <c r="F99" s="18">
        <v>1250</v>
      </c>
      <c r="G99" s="18">
        <v>5000</v>
      </c>
      <c r="H99" s="18">
        <v>5000</v>
      </c>
      <c r="I99" s="418"/>
    </row>
    <row r="100" spans="1:9" ht="14.25">
      <c r="A100" s="8"/>
      <c r="B100" s="91" t="s">
        <v>75</v>
      </c>
      <c r="C100" s="92">
        <v>313</v>
      </c>
      <c r="D100" s="26">
        <v>11</v>
      </c>
      <c r="E100" s="102" t="s">
        <v>58</v>
      </c>
      <c r="F100" s="18">
        <v>8446</v>
      </c>
      <c r="G100" s="18">
        <v>8600</v>
      </c>
      <c r="H100" s="18">
        <v>8600</v>
      </c>
      <c r="I100" s="418"/>
    </row>
    <row r="101" spans="1:9" ht="14.25">
      <c r="A101" s="8"/>
      <c r="B101" s="58"/>
      <c r="C101" s="31">
        <v>32</v>
      </c>
      <c r="D101" s="37"/>
      <c r="E101" s="32" t="s">
        <v>6</v>
      </c>
      <c r="F101" s="22">
        <v>493</v>
      </c>
      <c r="G101" s="22">
        <v>20500</v>
      </c>
      <c r="H101" s="22">
        <v>20500</v>
      </c>
      <c r="I101" s="418"/>
    </row>
    <row r="102" spans="1:9" ht="14.25">
      <c r="A102" s="8"/>
      <c r="B102" s="91" t="s">
        <v>75</v>
      </c>
      <c r="C102" s="92">
        <v>322</v>
      </c>
      <c r="D102" s="26">
        <v>11</v>
      </c>
      <c r="E102" s="102" t="s">
        <v>6</v>
      </c>
      <c r="F102" s="18">
        <v>493</v>
      </c>
      <c r="G102" s="18">
        <v>500</v>
      </c>
      <c r="H102" s="18">
        <v>500</v>
      </c>
      <c r="I102" s="418"/>
    </row>
    <row r="103" spans="1:9" ht="14.25">
      <c r="A103" s="8"/>
      <c r="B103" s="204" t="s">
        <v>75</v>
      </c>
      <c r="C103" s="92">
        <v>323</v>
      </c>
      <c r="D103" s="118">
        <v>11</v>
      </c>
      <c r="E103" s="205" t="s">
        <v>25</v>
      </c>
      <c r="F103" s="103">
        <v>0</v>
      </c>
      <c r="G103" s="103">
        <v>20000</v>
      </c>
      <c r="H103" s="103">
        <v>20000</v>
      </c>
      <c r="I103" s="418"/>
    </row>
    <row r="104" spans="1:9" ht="14.25">
      <c r="A104" s="8"/>
      <c r="B104" s="75"/>
      <c r="C104" s="42"/>
      <c r="D104" s="82"/>
      <c r="E104" s="202"/>
      <c r="F104" s="127"/>
      <c r="G104" s="127"/>
      <c r="H104" s="127"/>
      <c r="I104" s="418"/>
    </row>
    <row r="105" spans="1:9" ht="14.25">
      <c r="A105" s="110" t="s">
        <v>228</v>
      </c>
      <c r="B105" s="84"/>
      <c r="C105" s="95"/>
      <c r="D105" s="85"/>
      <c r="E105" s="206" t="s">
        <v>241</v>
      </c>
      <c r="F105" s="152">
        <f>F106</f>
        <v>181245</v>
      </c>
      <c r="G105" s="152">
        <v>127700</v>
      </c>
      <c r="H105" s="152">
        <v>127700</v>
      </c>
      <c r="I105" s="418"/>
    </row>
    <row r="106" spans="1:9" ht="14.25">
      <c r="A106" s="8"/>
      <c r="B106" s="58"/>
      <c r="C106" s="31">
        <v>3</v>
      </c>
      <c r="D106" s="37"/>
      <c r="E106" s="32" t="s">
        <v>13</v>
      </c>
      <c r="F106" s="127">
        <f>F107+F111</f>
        <v>181245</v>
      </c>
      <c r="G106" s="127">
        <f>G107+G111</f>
        <v>127700</v>
      </c>
      <c r="H106" s="127">
        <f>H107+H111</f>
        <v>127700</v>
      </c>
      <c r="I106" s="418"/>
    </row>
    <row r="107" spans="1:9" ht="14.25">
      <c r="A107" s="8"/>
      <c r="B107" s="58"/>
      <c r="C107" s="31">
        <v>31</v>
      </c>
      <c r="D107" s="37"/>
      <c r="E107" s="32" t="s">
        <v>9</v>
      </c>
      <c r="F107" s="127">
        <f>F108+F109+F110</f>
        <v>164631</v>
      </c>
      <c r="G107" s="127">
        <v>109700</v>
      </c>
      <c r="H107" s="127">
        <v>109700</v>
      </c>
      <c r="I107" s="418"/>
    </row>
    <row r="108" spans="1:9" ht="14.25">
      <c r="A108" s="8"/>
      <c r="B108" s="91" t="s">
        <v>75</v>
      </c>
      <c r="C108" s="92">
        <v>311</v>
      </c>
      <c r="D108" s="26">
        <v>43</v>
      </c>
      <c r="E108" s="102" t="s">
        <v>15</v>
      </c>
      <c r="F108" s="18">
        <v>138337</v>
      </c>
      <c r="G108" s="18">
        <v>93600</v>
      </c>
      <c r="H108" s="18">
        <v>93600</v>
      </c>
      <c r="I108" s="418"/>
    </row>
    <row r="109" spans="1:9" ht="14.25">
      <c r="A109" s="8"/>
      <c r="B109" s="204" t="s">
        <v>75</v>
      </c>
      <c r="C109" s="92">
        <v>312</v>
      </c>
      <c r="D109" s="26">
        <v>43</v>
      </c>
      <c r="E109" s="205" t="s">
        <v>231</v>
      </c>
      <c r="F109" s="18">
        <v>2500</v>
      </c>
      <c r="G109" s="18"/>
      <c r="H109" s="18"/>
      <c r="I109" s="418"/>
    </row>
    <row r="110" spans="1:9" ht="14.25">
      <c r="A110" s="8"/>
      <c r="B110" s="91" t="s">
        <v>75</v>
      </c>
      <c r="C110" s="92">
        <v>313</v>
      </c>
      <c r="D110" s="26">
        <v>43</v>
      </c>
      <c r="E110" s="102" t="s">
        <v>58</v>
      </c>
      <c r="F110" s="18">
        <v>23794</v>
      </c>
      <c r="G110" s="18">
        <v>16100</v>
      </c>
      <c r="H110" s="18">
        <v>16100</v>
      </c>
      <c r="I110" s="418"/>
    </row>
    <row r="111" spans="1:9" ht="14.25">
      <c r="A111" s="8"/>
      <c r="B111" s="58"/>
      <c r="C111" s="31">
        <v>32</v>
      </c>
      <c r="D111" s="37"/>
      <c r="E111" s="32" t="s">
        <v>6</v>
      </c>
      <c r="F111" s="127">
        <v>16614</v>
      </c>
      <c r="G111" s="127">
        <v>18000</v>
      </c>
      <c r="H111" s="127">
        <v>18000</v>
      </c>
      <c r="I111" s="418"/>
    </row>
    <row r="112" spans="1:9" ht="14.25">
      <c r="A112" s="8"/>
      <c r="B112" s="91" t="s">
        <v>75</v>
      </c>
      <c r="C112" s="92">
        <v>322</v>
      </c>
      <c r="D112" s="118">
        <v>11</v>
      </c>
      <c r="E112" s="102" t="s">
        <v>6</v>
      </c>
      <c r="F112" s="18">
        <v>1941</v>
      </c>
      <c r="G112" s="18">
        <v>3000</v>
      </c>
      <c r="H112" s="18">
        <v>3000</v>
      </c>
      <c r="I112" s="418"/>
    </row>
    <row r="113" spans="1:9" ht="14.25">
      <c r="A113" s="8"/>
      <c r="B113" s="204" t="s">
        <v>75</v>
      </c>
      <c r="C113" s="92">
        <v>324</v>
      </c>
      <c r="D113" s="26">
        <v>43</v>
      </c>
      <c r="E113" s="205" t="s">
        <v>242</v>
      </c>
      <c r="F113" s="18">
        <v>14673</v>
      </c>
      <c r="G113" s="18">
        <v>15000</v>
      </c>
      <c r="H113" s="18">
        <v>15000</v>
      </c>
      <c r="I113" s="418"/>
    </row>
    <row r="114" spans="1:9" ht="14.25">
      <c r="A114" s="8"/>
      <c r="B114" s="75"/>
      <c r="C114" s="42"/>
      <c r="D114" s="82"/>
      <c r="E114" s="202"/>
      <c r="F114" s="127"/>
      <c r="G114" s="127"/>
      <c r="H114" s="127"/>
      <c r="I114" s="418"/>
    </row>
    <row r="115" spans="1:9" ht="14.25">
      <c r="A115" s="215" t="s">
        <v>292</v>
      </c>
      <c r="B115" s="216"/>
      <c r="C115" s="217"/>
      <c r="D115" s="218"/>
      <c r="E115" s="219" t="s">
        <v>293</v>
      </c>
      <c r="F115" s="220">
        <f aca="true" t="shared" si="6" ref="F115:H117">F116</f>
        <v>244819</v>
      </c>
      <c r="G115" s="220">
        <f t="shared" si="6"/>
        <v>800000</v>
      </c>
      <c r="H115" s="220">
        <f t="shared" si="6"/>
        <v>800000</v>
      </c>
      <c r="I115" s="418"/>
    </row>
    <row r="116" spans="1:9" ht="14.25">
      <c r="A116" s="8"/>
      <c r="C116" s="31">
        <v>4</v>
      </c>
      <c r="D116" s="82"/>
      <c r="E116" s="32" t="s">
        <v>8</v>
      </c>
      <c r="F116" s="127">
        <f t="shared" si="6"/>
        <v>244819</v>
      </c>
      <c r="G116" s="127">
        <f t="shared" si="6"/>
        <v>800000</v>
      </c>
      <c r="H116" s="127">
        <f t="shared" si="6"/>
        <v>800000</v>
      </c>
      <c r="I116" s="418"/>
    </row>
    <row r="117" spans="1:9" ht="14.25">
      <c r="A117" s="8"/>
      <c r="B117" s="75"/>
      <c r="C117" s="31">
        <v>41</v>
      </c>
      <c r="D117" s="37"/>
      <c r="E117" s="32" t="s">
        <v>381</v>
      </c>
      <c r="F117" s="127">
        <f>F118</f>
        <v>244819</v>
      </c>
      <c r="G117" s="127">
        <f t="shared" si="6"/>
        <v>800000</v>
      </c>
      <c r="H117" s="127">
        <f t="shared" si="6"/>
        <v>800000</v>
      </c>
      <c r="I117" s="418"/>
    </row>
    <row r="118" spans="1:9" ht="14.25">
      <c r="A118" s="8"/>
      <c r="B118" s="204" t="s">
        <v>75</v>
      </c>
      <c r="C118" s="92">
        <v>412</v>
      </c>
      <c r="D118" s="306" t="s">
        <v>424</v>
      </c>
      <c r="E118" s="205" t="s">
        <v>382</v>
      </c>
      <c r="F118" s="18">
        <v>244819</v>
      </c>
      <c r="G118" s="18">
        <v>800000</v>
      </c>
      <c r="H118" s="18">
        <v>800000</v>
      </c>
      <c r="I118" s="252"/>
    </row>
    <row r="119" spans="1:9" ht="14.25">
      <c r="A119" s="8"/>
      <c r="B119" s="203"/>
      <c r="C119" s="42"/>
      <c r="D119" s="304"/>
      <c r="E119" s="202"/>
      <c r="F119" s="127"/>
      <c r="G119" s="127"/>
      <c r="H119" s="127"/>
      <c r="I119" s="252"/>
    </row>
    <row r="120" spans="1:9" ht="14.25">
      <c r="A120" s="215" t="s">
        <v>358</v>
      </c>
      <c r="B120" s="221"/>
      <c r="C120" s="217"/>
      <c r="D120" s="406"/>
      <c r="E120" s="219" t="s">
        <v>359</v>
      </c>
      <c r="F120" s="220"/>
      <c r="G120" s="220">
        <f aca="true" t="shared" si="7" ref="G120:H122">G121</f>
        <v>11000</v>
      </c>
      <c r="H120" s="220">
        <f t="shared" si="7"/>
        <v>11000</v>
      </c>
      <c r="I120" s="252"/>
    </row>
    <row r="121" spans="1:9" ht="14.25">
      <c r="A121" s="8"/>
      <c r="B121" s="203"/>
      <c r="C121" s="31">
        <v>5</v>
      </c>
      <c r="D121" s="168"/>
      <c r="E121" s="32" t="s">
        <v>360</v>
      </c>
      <c r="F121" s="127"/>
      <c r="G121" s="127">
        <f t="shared" si="7"/>
        <v>11000</v>
      </c>
      <c r="H121" s="127">
        <f t="shared" si="7"/>
        <v>11000</v>
      </c>
      <c r="I121" s="252"/>
    </row>
    <row r="122" spans="1:9" ht="14.25">
      <c r="A122" s="8"/>
      <c r="B122" s="203"/>
      <c r="C122" s="31">
        <v>54</v>
      </c>
      <c r="D122" s="168"/>
      <c r="E122" s="32" t="s">
        <v>376</v>
      </c>
      <c r="F122" s="127"/>
      <c r="G122" s="127">
        <f t="shared" si="7"/>
        <v>11000</v>
      </c>
      <c r="H122" s="127">
        <f t="shared" si="7"/>
        <v>11000</v>
      </c>
      <c r="I122" s="252"/>
    </row>
    <row r="123" spans="1:9" ht="14.25">
      <c r="A123" s="8"/>
      <c r="B123" s="204"/>
      <c r="C123" s="92">
        <v>544</v>
      </c>
      <c r="D123" s="306" t="s">
        <v>375</v>
      </c>
      <c r="E123" s="205" t="s">
        <v>361</v>
      </c>
      <c r="F123" s="18"/>
      <c r="G123" s="18">
        <v>11000</v>
      </c>
      <c r="H123" s="103">
        <v>11000</v>
      </c>
      <c r="I123" s="252"/>
    </row>
    <row r="124" spans="1:9" ht="14.25">
      <c r="A124" s="8"/>
      <c r="B124" s="203"/>
      <c r="C124" s="42"/>
      <c r="D124" s="304"/>
      <c r="E124" s="202"/>
      <c r="F124" s="127"/>
      <c r="G124" s="127"/>
      <c r="H124" s="33"/>
      <c r="I124" s="252"/>
    </row>
    <row r="125" spans="1:9" ht="14.25">
      <c r="A125" s="215" t="s">
        <v>391</v>
      </c>
      <c r="B125" s="221"/>
      <c r="C125" s="217"/>
      <c r="D125" s="406"/>
      <c r="E125" s="219" t="s">
        <v>393</v>
      </c>
      <c r="F125" s="220"/>
      <c r="G125" s="220"/>
      <c r="H125" s="220">
        <f>H126</f>
        <v>500000</v>
      </c>
      <c r="I125" s="252"/>
    </row>
    <row r="126" spans="1:9" ht="14.25">
      <c r="A126" s="8"/>
      <c r="B126" s="203"/>
      <c r="C126" s="31">
        <v>3</v>
      </c>
      <c r="D126" s="37"/>
      <c r="E126" s="32" t="s">
        <v>13</v>
      </c>
      <c r="F126" s="127"/>
      <c r="G126" s="127"/>
      <c r="H126" s="33">
        <f>H127</f>
        <v>500000</v>
      </c>
      <c r="I126" s="252"/>
    </row>
    <row r="127" spans="1:9" ht="14.25">
      <c r="A127" s="8"/>
      <c r="B127" s="203"/>
      <c r="C127" s="31">
        <v>32</v>
      </c>
      <c r="D127" s="37"/>
      <c r="E127" s="32" t="s">
        <v>6</v>
      </c>
      <c r="F127" s="127"/>
      <c r="G127" s="127"/>
      <c r="H127" s="33">
        <f>H128</f>
        <v>500000</v>
      </c>
      <c r="I127" s="252"/>
    </row>
    <row r="128" spans="1:9" ht="14.25">
      <c r="A128" s="8"/>
      <c r="B128" s="204"/>
      <c r="C128" s="92">
        <v>329</v>
      </c>
      <c r="D128" s="306"/>
      <c r="E128" s="205" t="s">
        <v>392</v>
      </c>
      <c r="F128" s="18"/>
      <c r="G128" s="18"/>
      <c r="H128" s="103">
        <v>500000</v>
      </c>
      <c r="I128" s="252"/>
    </row>
    <row r="129" spans="1:9" ht="14.25">
      <c r="A129" s="8"/>
      <c r="B129" s="203"/>
      <c r="C129" s="42"/>
      <c r="D129" s="304"/>
      <c r="E129" s="202"/>
      <c r="F129" s="127"/>
      <c r="G129" s="127"/>
      <c r="H129" s="33"/>
      <c r="I129" s="252"/>
    </row>
    <row r="130" spans="1:9" ht="14.25">
      <c r="A130" s="8"/>
      <c r="B130" s="75"/>
      <c r="C130" s="42"/>
      <c r="D130" s="82"/>
      <c r="E130" s="36"/>
      <c r="F130" s="127"/>
      <c r="G130" s="127"/>
      <c r="H130" s="127"/>
      <c r="I130" s="418"/>
    </row>
    <row r="131" spans="1:9" ht="14.25">
      <c r="A131" s="136" t="s">
        <v>200</v>
      </c>
      <c r="B131" s="78"/>
      <c r="C131" s="79"/>
      <c r="D131" s="165"/>
      <c r="E131" s="79" t="s">
        <v>201</v>
      </c>
      <c r="F131" s="125">
        <f>F133</f>
        <v>647449</v>
      </c>
      <c r="G131" s="125">
        <f>G133</f>
        <v>8446000</v>
      </c>
      <c r="H131" s="125">
        <f>H133</f>
        <v>3626000</v>
      </c>
      <c r="I131" s="418"/>
    </row>
    <row r="132" spans="1:9" ht="14.25">
      <c r="A132" s="8"/>
      <c r="B132" s="58"/>
      <c r="C132" s="8"/>
      <c r="D132" s="21"/>
      <c r="E132" s="8"/>
      <c r="F132" s="8"/>
      <c r="G132" s="8"/>
      <c r="H132" s="8"/>
      <c r="I132" s="418"/>
    </row>
    <row r="133" spans="1:9" ht="14.25">
      <c r="A133" s="110" t="s">
        <v>202</v>
      </c>
      <c r="B133" s="111"/>
      <c r="C133" s="95"/>
      <c r="D133" s="85"/>
      <c r="E133" s="83" t="s">
        <v>173</v>
      </c>
      <c r="F133" s="97">
        <f>F135+F141+F149+F170+F177+F187+F194</f>
        <v>647449</v>
      </c>
      <c r="G133" s="97">
        <f>G135+G141+G149+G170+G177+G187+G194</f>
        <v>8446000</v>
      </c>
      <c r="H133" s="97">
        <f>H135+H141+H149+H170+H177+H187+H194+H155+H160+H165</f>
        <v>3626000</v>
      </c>
      <c r="I133" s="418"/>
    </row>
    <row r="134" spans="1:9" ht="14.25">
      <c r="A134" s="8"/>
      <c r="B134" s="58"/>
      <c r="C134" s="43"/>
      <c r="D134" s="129"/>
      <c r="E134" s="43"/>
      <c r="F134" s="22"/>
      <c r="G134" s="22"/>
      <c r="H134" s="22"/>
      <c r="I134" s="418"/>
    </row>
    <row r="135" spans="1:9" ht="14.25">
      <c r="A135" s="130" t="s">
        <v>203</v>
      </c>
      <c r="B135" s="131"/>
      <c r="C135" s="130"/>
      <c r="D135" s="132"/>
      <c r="E135" s="130" t="s">
        <v>136</v>
      </c>
      <c r="F135" s="263">
        <f>F136</f>
        <v>39363</v>
      </c>
      <c r="G135" s="263">
        <v>90000</v>
      </c>
      <c r="H135" s="263">
        <v>90000</v>
      </c>
      <c r="I135" s="418"/>
    </row>
    <row r="136" spans="1:9" ht="14.25">
      <c r="A136" s="8"/>
      <c r="B136" s="58"/>
      <c r="C136" s="428">
        <v>4</v>
      </c>
      <c r="D136" s="129"/>
      <c r="E136" s="32" t="s">
        <v>8</v>
      </c>
      <c r="F136" s="22">
        <f>F137</f>
        <v>39363</v>
      </c>
      <c r="G136" s="22">
        <v>90000</v>
      </c>
      <c r="H136" s="22">
        <v>90000</v>
      </c>
      <c r="I136" s="418"/>
    </row>
    <row r="137" spans="1:9" ht="14.25">
      <c r="A137" s="8"/>
      <c r="B137" s="58"/>
      <c r="C137" s="31">
        <v>42</v>
      </c>
      <c r="D137" s="37"/>
      <c r="E137" s="32" t="s">
        <v>10</v>
      </c>
      <c r="F137" s="22">
        <f>F138</f>
        <v>39363</v>
      </c>
      <c r="G137" s="22">
        <f>G138+G139</f>
        <v>90000</v>
      </c>
      <c r="H137" s="22">
        <f>H138+H139</f>
        <v>90000</v>
      </c>
      <c r="I137" s="418"/>
    </row>
    <row r="138" spans="1:9" ht="14.25">
      <c r="A138" s="8"/>
      <c r="B138" s="91" t="s">
        <v>78</v>
      </c>
      <c r="C138" s="92">
        <v>422</v>
      </c>
      <c r="D138" s="26">
        <v>52</v>
      </c>
      <c r="E138" s="102" t="s">
        <v>17</v>
      </c>
      <c r="F138" s="18">
        <v>39363</v>
      </c>
      <c r="G138" s="18">
        <v>40000</v>
      </c>
      <c r="H138" s="18">
        <v>40000</v>
      </c>
      <c r="I138" s="418"/>
    </row>
    <row r="139" spans="1:9" ht="14.25">
      <c r="A139" s="8"/>
      <c r="B139" s="91" t="s">
        <v>78</v>
      </c>
      <c r="C139" s="92">
        <v>426</v>
      </c>
      <c r="D139" s="118">
        <v>52</v>
      </c>
      <c r="E139" s="102" t="s">
        <v>232</v>
      </c>
      <c r="F139" s="18">
        <v>0</v>
      </c>
      <c r="G139" s="18">
        <v>50000</v>
      </c>
      <c r="H139" s="18">
        <v>50000</v>
      </c>
      <c r="I139" s="418"/>
    </row>
    <row r="140" spans="1:9" ht="14.25">
      <c r="A140" s="8"/>
      <c r="B140" s="75"/>
      <c r="C140" s="42"/>
      <c r="D140" s="82"/>
      <c r="E140" s="36"/>
      <c r="F140" s="127"/>
      <c r="G140" s="127"/>
      <c r="H140" s="127"/>
      <c r="I140" s="418"/>
    </row>
    <row r="141" spans="1:9" ht="14.25">
      <c r="A141" s="267" t="s">
        <v>204</v>
      </c>
      <c r="B141" s="209"/>
      <c r="C141" s="210"/>
      <c r="D141" s="211"/>
      <c r="E141" s="268" t="s">
        <v>137</v>
      </c>
      <c r="F141" s="269">
        <f>F142</f>
        <v>0</v>
      </c>
      <c r="G141" s="269">
        <f>G142</f>
        <v>890000</v>
      </c>
      <c r="H141" s="269">
        <f>H142</f>
        <v>890000</v>
      </c>
      <c r="I141" s="418"/>
    </row>
    <row r="142" spans="1:9" ht="14.25">
      <c r="A142" s="8"/>
      <c r="B142" s="58"/>
      <c r="C142" s="31">
        <v>4</v>
      </c>
      <c r="D142" s="37"/>
      <c r="E142" s="32" t="s">
        <v>8</v>
      </c>
      <c r="F142" s="22">
        <f>F146</f>
        <v>0</v>
      </c>
      <c r="G142" s="22">
        <f>G146+G143</f>
        <v>890000</v>
      </c>
      <c r="H142" s="22">
        <f>H146+H143</f>
        <v>890000</v>
      </c>
      <c r="I142" s="418"/>
    </row>
    <row r="143" spans="1:9" ht="14.25">
      <c r="A143" s="8"/>
      <c r="B143" s="58"/>
      <c r="C143" s="31">
        <v>42</v>
      </c>
      <c r="D143" s="37"/>
      <c r="E143" s="32" t="s">
        <v>10</v>
      </c>
      <c r="F143" s="22"/>
      <c r="G143" s="22">
        <f>G144+G145</f>
        <v>290000</v>
      </c>
      <c r="H143" s="22">
        <f>H144+H145</f>
        <v>290000</v>
      </c>
      <c r="I143" s="418"/>
    </row>
    <row r="144" spans="1:9" ht="14.25">
      <c r="A144" s="8"/>
      <c r="B144" s="204" t="s">
        <v>78</v>
      </c>
      <c r="C144" s="313">
        <v>422</v>
      </c>
      <c r="D144" s="200">
        <v>52</v>
      </c>
      <c r="E144" s="205" t="s">
        <v>362</v>
      </c>
      <c r="F144" s="18"/>
      <c r="G144" s="18">
        <v>220000</v>
      </c>
      <c r="H144" s="18">
        <v>220000</v>
      </c>
      <c r="I144" s="429"/>
    </row>
    <row r="145" spans="1:9" ht="14.25">
      <c r="A145" s="8"/>
      <c r="B145" s="204" t="s">
        <v>78</v>
      </c>
      <c r="C145" s="313">
        <v>422</v>
      </c>
      <c r="D145" s="200">
        <v>52</v>
      </c>
      <c r="E145" s="205" t="s">
        <v>363</v>
      </c>
      <c r="F145" s="18"/>
      <c r="G145" s="18">
        <v>70000</v>
      </c>
      <c r="H145" s="18">
        <v>70000</v>
      </c>
      <c r="I145" s="429"/>
    </row>
    <row r="146" spans="1:9" ht="14.25">
      <c r="A146" s="8"/>
      <c r="B146" s="75"/>
      <c r="C146" s="31">
        <v>45</v>
      </c>
      <c r="D146" s="37"/>
      <c r="E146" s="32" t="s">
        <v>364</v>
      </c>
      <c r="F146" s="127">
        <f>F147</f>
        <v>0</v>
      </c>
      <c r="G146" s="127">
        <f>G147</f>
        <v>600000</v>
      </c>
      <c r="H146" s="127">
        <f>H147</f>
        <v>600000</v>
      </c>
      <c r="I146" s="418"/>
    </row>
    <row r="147" spans="1:9" ht="14.25">
      <c r="A147" s="8"/>
      <c r="B147" s="91" t="s">
        <v>78</v>
      </c>
      <c r="C147" s="92">
        <v>451</v>
      </c>
      <c r="D147" s="26">
        <v>52</v>
      </c>
      <c r="E147" s="102" t="s">
        <v>114</v>
      </c>
      <c r="F147" s="18">
        <v>0</v>
      </c>
      <c r="G147" s="18">
        <v>600000</v>
      </c>
      <c r="H147" s="18">
        <v>600000</v>
      </c>
      <c r="I147" s="418"/>
    </row>
    <row r="148" spans="1:9" ht="14.25">
      <c r="A148" s="8"/>
      <c r="B148" s="75"/>
      <c r="C148" s="42"/>
      <c r="D148" s="82"/>
      <c r="E148" s="36"/>
      <c r="F148" s="127"/>
      <c r="G148" s="127"/>
      <c r="H148" s="127"/>
      <c r="I148" s="418"/>
    </row>
    <row r="149" spans="1:9" ht="14.25">
      <c r="A149" s="208" t="s">
        <v>264</v>
      </c>
      <c r="B149" s="209"/>
      <c r="C149" s="210"/>
      <c r="D149" s="211"/>
      <c r="E149" s="212" t="s">
        <v>260</v>
      </c>
      <c r="F149" s="269">
        <v>0</v>
      </c>
      <c r="G149" s="269">
        <f>G150</f>
        <v>7020000</v>
      </c>
      <c r="H149" s="269">
        <f>H150</f>
        <v>100000</v>
      </c>
      <c r="I149" s="418"/>
    </row>
    <row r="150" spans="1:9" ht="14.25">
      <c r="A150" s="8"/>
      <c r="B150" s="75"/>
      <c r="C150" s="31">
        <v>4</v>
      </c>
      <c r="D150" s="37"/>
      <c r="E150" s="32" t="s">
        <v>8</v>
      </c>
      <c r="F150" s="127">
        <v>0</v>
      </c>
      <c r="G150" s="127">
        <f>G151</f>
        <v>7020000</v>
      </c>
      <c r="H150" s="127">
        <f>H151</f>
        <v>100000</v>
      </c>
      <c r="I150" s="418"/>
    </row>
    <row r="151" spans="1:9" ht="14.25">
      <c r="A151" s="8"/>
      <c r="B151" s="75"/>
      <c r="C151" s="31">
        <v>42</v>
      </c>
      <c r="D151" s="37"/>
      <c r="E151" s="32" t="s">
        <v>10</v>
      </c>
      <c r="F151" s="127">
        <v>0</v>
      </c>
      <c r="G151" s="127">
        <f>G152+G153</f>
        <v>7020000</v>
      </c>
      <c r="H151" s="127">
        <f>H152+H153</f>
        <v>100000</v>
      </c>
      <c r="I151" s="418"/>
    </row>
    <row r="152" spans="1:9" ht="14.25">
      <c r="A152" s="8"/>
      <c r="B152" s="318" t="s">
        <v>78</v>
      </c>
      <c r="C152" s="319">
        <v>421</v>
      </c>
      <c r="D152" s="320">
        <v>52</v>
      </c>
      <c r="E152" s="321" t="s">
        <v>50</v>
      </c>
      <c r="F152" s="322">
        <v>0</v>
      </c>
      <c r="G152" s="322">
        <v>7000000</v>
      </c>
      <c r="H152" s="322">
        <v>100000</v>
      </c>
      <c r="I152" s="418"/>
    </row>
    <row r="153" spans="1:9" ht="14.25">
      <c r="A153" s="8"/>
      <c r="B153" s="204" t="s">
        <v>78</v>
      </c>
      <c r="C153" s="92">
        <v>426</v>
      </c>
      <c r="D153" s="26">
        <v>11</v>
      </c>
      <c r="E153" s="205" t="s">
        <v>309</v>
      </c>
      <c r="F153" s="239">
        <v>0</v>
      </c>
      <c r="G153" s="239">
        <v>20000</v>
      </c>
      <c r="H153" s="239">
        <v>0</v>
      </c>
      <c r="I153" s="418"/>
    </row>
    <row r="154" spans="1:9" ht="14.25">
      <c r="A154" s="8"/>
      <c r="B154" s="203"/>
      <c r="C154" s="42"/>
      <c r="D154" s="82"/>
      <c r="E154" s="202"/>
      <c r="F154" s="325"/>
      <c r="G154" s="325"/>
      <c r="H154" s="325"/>
      <c r="I154" s="418"/>
    </row>
    <row r="155" spans="1:9" ht="14.25">
      <c r="A155" s="208" t="s">
        <v>385</v>
      </c>
      <c r="B155" s="209"/>
      <c r="C155" s="210"/>
      <c r="D155" s="211"/>
      <c r="E155" s="212" t="s">
        <v>386</v>
      </c>
      <c r="F155" s="269">
        <v>0</v>
      </c>
      <c r="G155" s="323"/>
      <c r="H155" s="323">
        <f>H156</f>
        <v>600000</v>
      </c>
      <c r="I155" s="418"/>
    </row>
    <row r="156" spans="1:9" ht="14.25">
      <c r="A156" s="8"/>
      <c r="B156" s="75"/>
      <c r="C156" s="31">
        <v>4</v>
      </c>
      <c r="D156" s="37"/>
      <c r="E156" s="32" t="s">
        <v>8</v>
      </c>
      <c r="F156" s="127">
        <v>0</v>
      </c>
      <c r="G156" s="325"/>
      <c r="H156" s="325">
        <f>H157</f>
        <v>600000</v>
      </c>
      <c r="I156" s="418"/>
    </row>
    <row r="157" spans="1:9" ht="14.25">
      <c r="A157" s="8"/>
      <c r="B157" s="75"/>
      <c r="C157" s="31">
        <v>42</v>
      </c>
      <c r="D157" s="37"/>
      <c r="E157" s="32" t="s">
        <v>10</v>
      </c>
      <c r="F157" s="127">
        <v>0</v>
      </c>
      <c r="G157" s="325"/>
      <c r="H157" s="325">
        <v>600000</v>
      </c>
      <c r="I157" s="418"/>
    </row>
    <row r="158" spans="1:9" ht="14.25">
      <c r="A158" s="8"/>
      <c r="B158" s="91" t="s">
        <v>78</v>
      </c>
      <c r="C158" s="92">
        <v>421</v>
      </c>
      <c r="D158" s="26">
        <v>52</v>
      </c>
      <c r="E158" s="205" t="s">
        <v>50</v>
      </c>
      <c r="F158" s="18">
        <v>0</v>
      </c>
      <c r="G158" s="239"/>
      <c r="H158" s="239">
        <v>600000</v>
      </c>
      <c r="I158" s="418"/>
    </row>
    <row r="159" spans="1:9" ht="14.25">
      <c r="A159" s="8"/>
      <c r="B159" s="203"/>
      <c r="C159" s="42"/>
      <c r="D159" s="82"/>
      <c r="E159" s="202"/>
      <c r="F159" s="325"/>
      <c r="G159" s="325"/>
      <c r="H159" s="325"/>
      <c r="I159" s="418"/>
    </row>
    <row r="160" spans="1:9" ht="14.25">
      <c r="A160" s="208" t="s">
        <v>387</v>
      </c>
      <c r="B160" s="209"/>
      <c r="C160" s="210"/>
      <c r="D160" s="211"/>
      <c r="E160" s="212" t="s">
        <v>388</v>
      </c>
      <c r="F160" s="323"/>
      <c r="G160" s="323"/>
      <c r="H160" s="323">
        <f>H161</f>
        <v>300000</v>
      </c>
      <c r="I160" s="418"/>
    </row>
    <row r="161" spans="1:9" ht="14.25">
      <c r="A161" s="8"/>
      <c r="B161" s="75"/>
      <c r="C161" s="31">
        <v>4</v>
      </c>
      <c r="D161" s="37"/>
      <c r="E161" s="32" t="s">
        <v>8</v>
      </c>
      <c r="F161" s="325"/>
      <c r="G161" s="325"/>
      <c r="H161" s="325">
        <f>H162</f>
        <v>300000</v>
      </c>
      <c r="I161" s="418"/>
    </row>
    <row r="162" spans="1:9" ht="14.25">
      <c r="A162" s="8"/>
      <c r="B162" s="75"/>
      <c r="C162" s="31">
        <v>42</v>
      </c>
      <c r="D162" s="37"/>
      <c r="E162" s="32" t="s">
        <v>10</v>
      </c>
      <c r="F162" s="325"/>
      <c r="G162" s="325"/>
      <c r="H162" s="325">
        <f>H163</f>
        <v>300000</v>
      </c>
      <c r="I162" s="418"/>
    </row>
    <row r="163" spans="1:9" ht="14.25">
      <c r="A163" s="8"/>
      <c r="B163" s="91" t="s">
        <v>78</v>
      </c>
      <c r="C163" s="92">
        <v>421</v>
      </c>
      <c r="D163" s="26">
        <v>52</v>
      </c>
      <c r="E163" s="205" t="s">
        <v>50</v>
      </c>
      <c r="F163" s="305"/>
      <c r="G163" s="305"/>
      <c r="H163" s="305">
        <v>300000</v>
      </c>
      <c r="I163" s="418"/>
    </row>
    <row r="164" spans="1:9" ht="14.25">
      <c r="A164" s="8"/>
      <c r="B164" s="203"/>
      <c r="C164" s="42"/>
      <c r="D164" s="82"/>
      <c r="E164" s="202"/>
      <c r="F164" s="325"/>
      <c r="G164" s="325"/>
      <c r="H164" s="325"/>
      <c r="I164" s="418"/>
    </row>
    <row r="165" spans="1:9" ht="14.25">
      <c r="A165" s="208" t="s">
        <v>427</v>
      </c>
      <c r="B165" s="209"/>
      <c r="C165" s="210"/>
      <c r="D165" s="211"/>
      <c r="E165" s="212" t="s">
        <v>426</v>
      </c>
      <c r="F165" s="323"/>
      <c r="G165" s="323"/>
      <c r="H165" s="323">
        <f>H166</f>
        <v>500000</v>
      </c>
      <c r="I165" s="418"/>
    </row>
    <row r="166" spans="1:9" ht="14.25">
      <c r="A166" s="8"/>
      <c r="B166" s="75"/>
      <c r="C166" s="31">
        <v>4</v>
      </c>
      <c r="D166" s="37"/>
      <c r="E166" s="32" t="s">
        <v>8</v>
      </c>
      <c r="F166" s="325"/>
      <c r="G166" s="325"/>
      <c r="H166" s="325">
        <f>H167</f>
        <v>500000</v>
      </c>
      <c r="I166" s="418"/>
    </row>
    <row r="167" spans="1:9" ht="14.25">
      <c r="A167" s="8"/>
      <c r="B167" s="75"/>
      <c r="C167" s="31">
        <v>42</v>
      </c>
      <c r="D167" s="37"/>
      <c r="E167" s="32" t="s">
        <v>10</v>
      </c>
      <c r="F167" s="325"/>
      <c r="G167" s="325"/>
      <c r="H167" s="325">
        <f>H168</f>
        <v>500000</v>
      </c>
      <c r="I167" s="418"/>
    </row>
    <row r="168" spans="1:9" ht="14.25">
      <c r="A168" s="8"/>
      <c r="B168" s="91" t="s">
        <v>78</v>
      </c>
      <c r="C168" s="92">
        <v>421</v>
      </c>
      <c r="D168" s="26">
        <v>52</v>
      </c>
      <c r="E168" s="205" t="s">
        <v>50</v>
      </c>
      <c r="F168" s="305"/>
      <c r="G168" s="305"/>
      <c r="H168" s="239">
        <v>500000</v>
      </c>
      <c r="I168" s="418"/>
    </row>
    <row r="169" spans="1:9" ht="14.25">
      <c r="A169" s="8"/>
      <c r="B169" s="203"/>
      <c r="C169" s="42"/>
      <c r="D169" s="82"/>
      <c r="E169" s="202"/>
      <c r="F169" s="127"/>
      <c r="G169" s="127"/>
      <c r="H169" s="127"/>
      <c r="I169" s="418"/>
    </row>
    <row r="170" spans="1:9" ht="14.25">
      <c r="A170" s="208" t="s">
        <v>265</v>
      </c>
      <c r="B170" s="275"/>
      <c r="C170" s="276"/>
      <c r="D170" s="211"/>
      <c r="E170" s="212" t="s">
        <v>266</v>
      </c>
      <c r="F170" s="269">
        <f>F171</f>
        <v>6649</v>
      </c>
      <c r="G170" s="269">
        <v>0</v>
      </c>
      <c r="H170" s="269">
        <f>H171</f>
        <v>50000</v>
      </c>
      <c r="I170" s="418"/>
    </row>
    <row r="171" spans="1:9" ht="14.25">
      <c r="A171" s="8"/>
      <c r="C171" s="31">
        <v>4</v>
      </c>
      <c r="D171" s="37"/>
      <c r="E171" s="32" t="s">
        <v>8</v>
      </c>
      <c r="F171" s="252">
        <f>F172</f>
        <v>6649</v>
      </c>
      <c r="G171" s="252">
        <v>0</v>
      </c>
      <c r="H171" s="252">
        <f>H172</f>
        <v>50000</v>
      </c>
      <c r="I171" s="418"/>
    </row>
    <row r="172" spans="1:9" ht="14.25">
      <c r="A172" s="8"/>
      <c r="C172" s="31">
        <v>42</v>
      </c>
      <c r="D172" s="37"/>
      <c r="E172" s="32" t="s">
        <v>10</v>
      </c>
      <c r="F172" s="225">
        <f>F173</f>
        <v>6649</v>
      </c>
      <c r="G172" s="225">
        <v>0</v>
      </c>
      <c r="H172" s="225">
        <f>H173</f>
        <v>50000</v>
      </c>
      <c r="I172" s="418"/>
    </row>
    <row r="173" spans="1:9" ht="14.25">
      <c r="A173" s="8"/>
      <c r="B173" s="204" t="s">
        <v>78</v>
      </c>
      <c r="C173" s="92">
        <v>426</v>
      </c>
      <c r="D173" s="26">
        <v>52</v>
      </c>
      <c r="E173" s="205" t="s">
        <v>267</v>
      </c>
      <c r="F173" s="18">
        <v>6649</v>
      </c>
      <c r="G173" s="18">
        <v>0</v>
      </c>
      <c r="H173" s="18">
        <v>50000</v>
      </c>
      <c r="I173" s="418"/>
    </row>
    <row r="174" spans="2:9" ht="14.25">
      <c r="B174" s="58"/>
      <c r="C174" s="8"/>
      <c r="D174" s="21"/>
      <c r="E174" s="8"/>
      <c r="F174" s="310"/>
      <c r="G174" s="310"/>
      <c r="H174" s="310" t="s">
        <v>222</v>
      </c>
      <c r="I174" s="418"/>
    </row>
    <row r="175" spans="1:9" ht="14.25">
      <c r="A175" s="34">
        <v>1</v>
      </c>
      <c r="B175" s="73" t="s">
        <v>77</v>
      </c>
      <c r="C175" s="35">
        <v>3</v>
      </c>
      <c r="D175" s="35">
        <v>4</v>
      </c>
      <c r="E175" s="35">
        <v>5</v>
      </c>
      <c r="F175" s="198">
        <v>6</v>
      </c>
      <c r="G175" s="198">
        <v>7</v>
      </c>
      <c r="H175" s="198">
        <v>8</v>
      </c>
      <c r="I175" s="418"/>
    </row>
    <row r="176" spans="1:9" ht="14.25">
      <c r="A176" s="8"/>
      <c r="B176" s="203"/>
      <c r="C176" s="42"/>
      <c r="D176" s="82"/>
      <c r="E176" s="202"/>
      <c r="F176" s="127"/>
      <c r="G176" s="127"/>
      <c r="H176" s="127"/>
      <c r="I176" s="418"/>
    </row>
    <row r="177" spans="1:9" ht="14.25">
      <c r="A177" s="208" t="s">
        <v>268</v>
      </c>
      <c r="B177" s="277"/>
      <c r="C177" s="210"/>
      <c r="D177" s="211"/>
      <c r="E177" s="212" t="s">
        <v>269</v>
      </c>
      <c r="F177" s="269">
        <f>F179+F181+F184</f>
        <v>601437</v>
      </c>
      <c r="G177" s="269">
        <f>G178</f>
        <v>230000</v>
      </c>
      <c r="H177" s="269">
        <f>H178</f>
        <v>430000</v>
      </c>
      <c r="I177" s="418"/>
    </row>
    <row r="178" spans="1:9" ht="14.25">
      <c r="A178" s="8"/>
      <c r="C178" s="31">
        <v>4</v>
      </c>
      <c r="D178" s="37"/>
      <c r="E178" s="32" t="s">
        <v>8</v>
      </c>
      <c r="F178" s="127">
        <v>0</v>
      </c>
      <c r="G178" s="127">
        <f>G179+G181</f>
        <v>230000</v>
      </c>
      <c r="H178" s="127">
        <f>H179+H181</f>
        <v>430000</v>
      </c>
      <c r="I178" s="418"/>
    </row>
    <row r="179" spans="1:9" ht="14.25">
      <c r="A179" s="8"/>
      <c r="B179" s="203"/>
      <c r="C179" s="31">
        <v>41</v>
      </c>
      <c r="D179" s="37"/>
      <c r="E179" s="32" t="s">
        <v>270</v>
      </c>
      <c r="F179" s="127">
        <v>0</v>
      </c>
      <c r="G179" s="127">
        <f>G180</f>
        <v>130000</v>
      </c>
      <c r="H179" s="127">
        <f>H180</f>
        <v>130000</v>
      </c>
      <c r="I179" s="418"/>
    </row>
    <row r="180" spans="1:9" ht="14.25">
      <c r="A180" s="8"/>
      <c r="B180" s="204" t="s">
        <v>78</v>
      </c>
      <c r="C180" s="92">
        <v>411</v>
      </c>
      <c r="D180" s="26">
        <v>11</v>
      </c>
      <c r="E180" s="205" t="s">
        <v>271</v>
      </c>
      <c r="F180" s="18">
        <v>0</v>
      </c>
      <c r="G180" s="18">
        <v>130000</v>
      </c>
      <c r="H180" s="18">
        <v>130000</v>
      </c>
      <c r="I180" s="418"/>
    </row>
    <row r="181" spans="1:9" ht="14.25">
      <c r="A181" s="8"/>
      <c r="B181" s="203"/>
      <c r="C181" s="31">
        <v>42</v>
      </c>
      <c r="D181" s="37"/>
      <c r="E181" s="32" t="s">
        <v>10</v>
      </c>
      <c r="F181" s="127">
        <f>F183</f>
        <v>51250</v>
      </c>
      <c r="G181" s="127">
        <f>G182+G183</f>
        <v>100000</v>
      </c>
      <c r="H181" s="127">
        <f>H182+H183</f>
        <v>300000</v>
      </c>
      <c r="I181" s="418"/>
    </row>
    <row r="182" spans="1:9" ht="14.25">
      <c r="A182" s="8"/>
      <c r="B182" s="204" t="s">
        <v>78</v>
      </c>
      <c r="C182" s="313">
        <v>422</v>
      </c>
      <c r="D182" s="200">
        <v>52</v>
      </c>
      <c r="E182" s="205" t="s">
        <v>51</v>
      </c>
      <c r="F182" s="243"/>
      <c r="G182" s="243">
        <v>100000</v>
      </c>
      <c r="H182" s="243">
        <v>100000</v>
      </c>
      <c r="I182" s="418"/>
    </row>
    <row r="183" spans="1:9" ht="14.25">
      <c r="A183" s="8"/>
      <c r="B183" s="204" t="s">
        <v>78</v>
      </c>
      <c r="C183" s="92">
        <v>426</v>
      </c>
      <c r="D183" s="26">
        <v>52</v>
      </c>
      <c r="E183" s="205" t="s">
        <v>383</v>
      </c>
      <c r="F183" s="18">
        <v>51250</v>
      </c>
      <c r="G183" s="18">
        <v>0</v>
      </c>
      <c r="H183" s="18">
        <v>200000</v>
      </c>
      <c r="I183" s="418"/>
    </row>
    <row r="184" spans="1:9" ht="14.25">
      <c r="A184" s="8"/>
      <c r="C184" s="31">
        <v>45</v>
      </c>
      <c r="D184" s="37"/>
      <c r="E184" s="32" t="s">
        <v>113</v>
      </c>
      <c r="F184" s="225">
        <f>F185</f>
        <v>550187</v>
      </c>
      <c r="G184" s="225">
        <f>G185</f>
        <v>0</v>
      </c>
      <c r="H184" s="225">
        <f>H185</f>
        <v>0</v>
      </c>
      <c r="I184" s="418"/>
    </row>
    <row r="185" spans="1:9" ht="14.25">
      <c r="A185" s="8"/>
      <c r="B185" s="91" t="s">
        <v>78</v>
      </c>
      <c r="C185" s="92">
        <v>451</v>
      </c>
      <c r="D185" s="26">
        <v>52</v>
      </c>
      <c r="E185" s="102" t="s">
        <v>114</v>
      </c>
      <c r="F185" s="18">
        <v>550187</v>
      </c>
      <c r="G185" s="18">
        <v>0</v>
      </c>
      <c r="H185" s="18">
        <v>0</v>
      </c>
      <c r="I185" s="418"/>
    </row>
    <row r="186" spans="1:9" ht="14.25">
      <c r="A186" s="8"/>
      <c r="B186" s="75"/>
      <c r="C186" s="42"/>
      <c r="D186" s="82"/>
      <c r="E186" s="36"/>
      <c r="F186" s="127"/>
      <c r="G186" s="127"/>
      <c r="H186" s="127"/>
      <c r="I186" s="418"/>
    </row>
    <row r="187" spans="1:9" ht="14.25">
      <c r="A187" s="407" t="s">
        <v>384</v>
      </c>
      <c r="B187" s="416"/>
      <c r="C187" s="408"/>
      <c r="D187" s="409"/>
      <c r="E187" s="407" t="s">
        <v>366</v>
      </c>
      <c r="F187" s="264"/>
      <c r="G187" s="264">
        <f>G188+G191</f>
        <v>216000</v>
      </c>
      <c r="H187" s="264">
        <f>H188+H191</f>
        <v>216000</v>
      </c>
      <c r="I187" s="418"/>
    </row>
    <row r="188" spans="1:9" ht="14.25">
      <c r="A188" s="286"/>
      <c r="B188" s="283"/>
      <c r="C188" s="410">
        <v>3</v>
      </c>
      <c r="D188" s="411"/>
      <c r="E188" s="412" t="s">
        <v>13</v>
      </c>
      <c r="F188" s="225"/>
      <c r="G188" s="225">
        <f>G189</f>
        <v>126000</v>
      </c>
      <c r="H188" s="225">
        <f>H189</f>
        <v>126000</v>
      </c>
      <c r="I188" s="418"/>
    </row>
    <row r="189" spans="1:9" ht="14.25">
      <c r="A189" s="286"/>
      <c r="B189" s="283"/>
      <c r="C189" s="410">
        <v>32</v>
      </c>
      <c r="D189" s="411"/>
      <c r="E189" s="413" t="s">
        <v>6</v>
      </c>
      <c r="F189" s="225"/>
      <c r="G189" s="225">
        <f>G190</f>
        <v>126000</v>
      </c>
      <c r="H189" s="225">
        <f>H190</f>
        <v>126000</v>
      </c>
      <c r="I189" s="418"/>
    </row>
    <row r="190" spans="1:9" ht="14.25">
      <c r="A190" s="286"/>
      <c r="B190" s="426" t="s">
        <v>78</v>
      </c>
      <c r="C190" s="414">
        <v>322</v>
      </c>
      <c r="D190" s="415">
        <v>52</v>
      </c>
      <c r="E190" s="280" t="s">
        <v>6</v>
      </c>
      <c r="F190" s="239"/>
      <c r="G190" s="239">
        <v>126000</v>
      </c>
      <c r="H190" s="239">
        <v>126000</v>
      </c>
      <c r="I190" s="418"/>
    </row>
    <row r="191" spans="1:9" ht="14.25">
      <c r="A191" s="196"/>
      <c r="C191" s="31">
        <v>42</v>
      </c>
      <c r="D191" s="37"/>
      <c r="E191" s="32" t="s">
        <v>10</v>
      </c>
      <c r="F191" s="225"/>
      <c r="G191" s="225">
        <v>90000</v>
      </c>
      <c r="H191" s="225">
        <v>90000</v>
      </c>
      <c r="I191" s="418"/>
    </row>
    <row r="192" spans="1:9" ht="14.25">
      <c r="A192" s="8"/>
      <c r="B192" s="427" t="s">
        <v>78</v>
      </c>
      <c r="C192" s="313">
        <v>422</v>
      </c>
      <c r="D192" s="200">
        <v>52</v>
      </c>
      <c r="E192" s="205" t="s">
        <v>51</v>
      </c>
      <c r="F192" s="239"/>
      <c r="G192" s="239">
        <v>90000</v>
      </c>
      <c r="H192" s="239">
        <v>90000</v>
      </c>
      <c r="I192" s="418"/>
    </row>
    <row r="193" spans="1:9" ht="14.25">
      <c r="A193" s="8"/>
      <c r="B193" s="430"/>
      <c r="C193" s="254"/>
      <c r="D193" s="258"/>
      <c r="E193" s="202"/>
      <c r="F193" s="325"/>
      <c r="G193" s="325"/>
      <c r="H193" s="325"/>
      <c r="I193" s="418"/>
    </row>
    <row r="194" spans="1:9" ht="14.25">
      <c r="A194" s="208" t="s">
        <v>365</v>
      </c>
      <c r="B194" s="431"/>
      <c r="C194" s="432"/>
      <c r="D194" s="433"/>
      <c r="E194" s="212" t="s">
        <v>377</v>
      </c>
      <c r="F194" s="323"/>
      <c r="G194" s="323">
        <f>G195</f>
        <v>0</v>
      </c>
      <c r="H194" s="323">
        <f>H195</f>
        <v>450000</v>
      </c>
      <c r="I194" s="418"/>
    </row>
    <row r="195" spans="1:9" ht="14.25">
      <c r="A195" s="8"/>
      <c r="B195" s="430"/>
      <c r="C195" s="31">
        <v>4</v>
      </c>
      <c r="D195" s="37"/>
      <c r="E195" s="32" t="s">
        <v>8</v>
      </c>
      <c r="F195" s="325"/>
      <c r="G195" s="325">
        <f>G196</f>
        <v>0</v>
      </c>
      <c r="H195" s="325">
        <f>H196</f>
        <v>450000</v>
      </c>
      <c r="I195" s="418"/>
    </row>
    <row r="196" spans="1:9" ht="14.25">
      <c r="A196" s="8"/>
      <c r="B196" s="430"/>
      <c r="C196" s="31">
        <v>42</v>
      </c>
      <c r="D196" s="37"/>
      <c r="E196" s="32" t="s">
        <v>10</v>
      </c>
      <c r="F196" s="325"/>
      <c r="G196" s="325">
        <f>G197+G198</f>
        <v>0</v>
      </c>
      <c r="H196" s="325">
        <f>H197+H198</f>
        <v>450000</v>
      </c>
      <c r="I196" s="418"/>
    </row>
    <row r="197" spans="1:9" ht="14.25">
      <c r="A197" s="8"/>
      <c r="B197" s="427" t="s">
        <v>78</v>
      </c>
      <c r="C197" s="313">
        <v>421</v>
      </c>
      <c r="D197" s="200">
        <v>52</v>
      </c>
      <c r="E197" s="205" t="s">
        <v>378</v>
      </c>
      <c r="F197" s="239"/>
      <c r="G197" s="239"/>
      <c r="H197" s="239">
        <v>420000</v>
      </c>
      <c r="I197" s="418"/>
    </row>
    <row r="198" spans="1:9" ht="14.25">
      <c r="A198" s="8"/>
      <c r="B198" s="427" t="s">
        <v>78</v>
      </c>
      <c r="C198" s="313">
        <v>426</v>
      </c>
      <c r="D198" s="200">
        <v>52</v>
      </c>
      <c r="E198" s="205" t="s">
        <v>379</v>
      </c>
      <c r="F198" s="239"/>
      <c r="G198" s="239"/>
      <c r="H198" s="239">
        <v>30000</v>
      </c>
      <c r="I198" s="418"/>
    </row>
    <row r="199" spans="1:9" ht="14.25">
      <c r="A199" s="8"/>
      <c r="B199" s="430"/>
      <c r="C199" s="254"/>
      <c r="D199" s="258"/>
      <c r="E199" s="202"/>
      <c r="F199" s="325"/>
      <c r="G199" s="325"/>
      <c r="H199" s="325"/>
      <c r="I199" s="418"/>
    </row>
    <row r="200" spans="1:9" ht="14.25">
      <c r="A200" s="8"/>
      <c r="B200" s="75"/>
      <c r="C200" s="42"/>
      <c r="D200" s="82"/>
      <c r="E200" s="36"/>
      <c r="F200" s="127"/>
      <c r="G200" s="127"/>
      <c r="H200" s="127"/>
      <c r="I200" s="418"/>
    </row>
    <row r="201" spans="1:9" ht="14.25">
      <c r="A201" s="136" t="s">
        <v>205</v>
      </c>
      <c r="B201" s="78"/>
      <c r="C201" s="137"/>
      <c r="D201" s="138"/>
      <c r="E201" s="107" t="s">
        <v>161</v>
      </c>
      <c r="F201" s="303">
        <f>F203+F209</f>
        <v>40000</v>
      </c>
      <c r="G201" s="303">
        <f>G203+G209</f>
        <v>75000</v>
      </c>
      <c r="H201" s="303">
        <f>H203+H209</f>
        <v>75000</v>
      </c>
      <c r="I201" s="418"/>
    </row>
    <row r="202" spans="1:9" ht="14.25">
      <c r="A202" s="8"/>
      <c r="B202" s="58"/>
      <c r="C202" s="8"/>
      <c r="D202" s="21"/>
      <c r="E202" s="8"/>
      <c r="F202" s="8"/>
      <c r="G202" s="8"/>
      <c r="H202" s="8"/>
      <c r="I202" s="418"/>
    </row>
    <row r="203" spans="1:9" ht="14.25">
      <c r="A203" s="110" t="s">
        <v>206</v>
      </c>
      <c r="B203" s="111"/>
      <c r="C203" s="95"/>
      <c r="D203" s="85"/>
      <c r="E203" s="83" t="s">
        <v>140</v>
      </c>
      <c r="F203" s="97">
        <f>F204</f>
        <v>30000</v>
      </c>
      <c r="G203" s="97">
        <v>55000</v>
      </c>
      <c r="H203" s="97">
        <v>55000</v>
      </c>
      <c r="I203" s="418"/>
    </row>
    <row r="204" spans="1:9" ht="14.25">
      <c r="A204" s="8"/>
      <c r="B204" s="58"/>
      <c r="C204" s="31">
        <v>3</v>
      </c>
      <c r="D204" s="37"/>
      <c r="E204" s="32" t="s">
        <v>13</v>
      </c>
      <c r="F204" s="22">
        <f>F205</f>
        <v>30000</v>
      </c>
      <c r="G204" s="22">
        <f>G205</f>
        <v>55000</v>
      </c>
      <c r="H204" s="22">
        <f>H205</f>
        <v>55000</v>
      </c>
      <c r="I204" s="418"/>
    </row>
    <row r="205" spans="1:9" ht="14.25">
      <c r="A205" s="8"/>
      <c r="B205" s="58"/>
      <c r="C205" s="31">
        <v>38</v>
      </c>
      <c r="D205" s="37"/>
      <c r="E205" s="32" t="s">
        <v>7</v>
      </c>
      <c r="F205" s="22">
        <f>F206+F207</f>
        <v>30000</v>
      </c>
      <c r="G205" s="22">
        <f>G206+G207</f>
        <v>55000</v>
      </c>
      <c r="H205" s="22">
        <f>H206+H207</f>
        <v>55000</v>
      </c>
      <c r="I205" s="418"/>
    </row>
    <row r="206" spans="1:9" ht="14.25">
      <c r="A206" s="8"/>
      <c r="B206" s="91" t="s">
        <v>79</v>
      </c>
      <c r="C206" s="92">
        <v>381</v>
      </c>
      <c r="D206" s="118">
        <v>11</v>
      </c>
      <c r="E206" s="102" t="s">
        <v>67</v>
      </c>
      <c r="F206" s="18">
        <v>30000</v>
      </c>
      <c r="G206" s="18">
        <v>40000</v>
      </c>
      <c r="H206" s="18">
        <v>40000</v>
      </c>
      <c r="I206" s="418"/>
    </row>
    <row r="207" spans="1:9" ht="14.25">
      <c r="A207" s="8"/>
      <c r="B207" s="91" t="s">
        <v>79</v>
      </c>
      <c r="C207" s="140">
        <v>382</v>
      </c>
      <c r="D207" s="118">
        <v>11</v>
      </c>
      <c r="E207" s="141" t="s">
        <v>66</v>
      </c>
      <c r="F207" s="18">
        <v>0</v>
      </c>
      <c r="G207" s="18">
        <v>15000</v>
      </c>
      <c r="H207" s="18">
        <v>15000</v>
      </c>
      <c r="I207" s="418"/>
    </row>
    <row r="208" spans="1:9" ht="14.25">
      <c r="A208" s="8"/>
      <c r="B208" s="75"/>
      <c r="C208" s="291"/>
      <c r="D208" s="292"/>
      <c r="E208" s="293"/>
      <c r="F208" s="127"/>
      <c r="G208" s="127"/>
      <c r="H208" s="127"/>
      <c r="I208" s="418"/>
    </row>
    <row r="209" spans="1:9" ht="14.25">
      <c r="A209" s="215" t="s">
        <v>282</v>
      </c>
      <c r="B209" s="216"/>
      <c r="C209" s="294"/>
      <c r="D209" s="295"/>
      <c r="E209" s="296" t="s">
        <v>283</v>
      </c>
      <c r="F209" s="220">
        <f aca="true" t="shared" si="8" ref="F209:H211">F210</f>
        <v>10000</v>
      </c>
      <c r="G209" s="220">
        <f t="shared" si="8"/>
        <v>20000</v>
      </c>
      <c r="H209" s="220">
        <f t="shared" si="8"/>
        <v>20000</v>
      </c>
      <c r="I209" s="418"/>
    </row>
    <row r="210" spans="1:9" ht="14.25">
      <c r="A210" s="8"/>
      <c r="B210" s="75"/>
      <c r="C210" s="31">
        <v>3</v>
      </c>
      <c r="D210" s="37"/>
      <c r="E210" s="32" t="s">
        <v>13</v>
      </c>
      <c r="F210" s="127">
        <f t="shared" si="8"/>
        <v>10000</v>
      </c>
      <c r="G210" s="127">
        <f t="shared" si="8"/>
        <v>20000</v>
      </c>
      <c r="H210" s="127">
        <f t="shared" si="8"/>
        <v>20000</v>
      </c>
      <c r="I210" s="418"/>
    </row>
    <row r="211" spans="1:9" ht="14.25">
      <c r="A211" s="8"/>
      <c r="B211" s="75"/>
      <c r="C211" s="31">
        <v>38</v>
      </c>
      <c r="D211" s="37"/>
      <c r="E211" s="32" t="s">
        <v>7</v>
      </c>
      <c r="F211" s="127">
        <f t="shared" si="8"/>
        <v>10000</v>
      </c>
      <c r="G211" s="127">
        <f t="shared" si="8"/>
        <v>20000</v>
      </c>
      <c r="H211" s="127">
        <f t="shared" si="8"/>
        <v>20000</v>
      </c>
      <c r="I211" s="418"/>
    </row>
    <row r="212" spans="1:9" ht="14.25">
      <c r="A212" s="8"/>
      <c r="B212" s="204" t="s">
        <v>79</v>
      </c>
      <c r="C212" s="92">
        <v>381</v>
      </c>
      <c r="D212" s="118">
        <v>11</v>
      </c>
      <c r="E212" s="102" t="s">
        <v>67</v>
      </c>
      <c r="F212" s="18">
        <v>10000</v>
      </c>
      <c r="G212" s="18">
        <v>20000</v>
      </c>
      <c r="H212" s="18">
        <v>20000</v>
      </c>
      <c r="I212" s="418"/>
    </row>
    <row r="213" spans="1:9" ht="14.25">
      <c r="A213" s="8"/>
      <c r="B213" s="58"/>
      <c r="C213" s="42"/>
      <c r="D213" s="82"/>
      <c r="E213" s="36"/>
      <c r="F213" s="22"/>
      <c r="G213" s="22"/>
      <c r="H213" s="22"/>
      <c r="I213" s="418"/>
    </row>
    <row r="214" spans="1:9" ht="14.25">
      <c r="A214" s="77" t="s">
        <v>138</v>
      </c>
      <c r="B214" s="106"/>
      <c r="C214" s="137"/>
      <c r="D214" s="138"/>
      <c r="E214" s="142" t="s">
        <v>139</v>
      </c>
      <c r="F214" s="80">
        <f>F216+F221</f>
        <v>39000</v>
      </c>
      <c r="G214" s="80">
        <f>G216+G221+G229</f>
        <v>137000</v>
      </c>
      <c r="H214" s="80">
        <f>H216+H221+H229</f>
        <v>137000</v>
      </c>
      <c r="I214" s="418"/>
    </row>
    <row r="215" spans="1:9" ht="14.25">
      <c r="A215" s="8"/>
      <c r="B215" s="58"/>
      <c r="C215" s="8"/>
      <c r="D215" s="21"/>
      <c r="E215" s="8"/>
      <c r="F215" s="8"/>
      <c r="G215" s="8"/>
      <c r="H215" s="8"/>
      <c r="I215" s="418"/>
    </row>
    <row r="216" spans="1:9" ht="14.25">
      <c r="A216" s="270" t="s">
        <v>142</v>
      </c>
      <c r="B216" s="272"/>
      <c r="C216" s="346"/>
      <c r="D216" s="347"/>
      <c r="E216" s="262" t="s">
        <v>143</v>
      </c>
      <c r="F216" s="224">
        <f aca="true" t="shared" si="9" ref="F216:H217">F217</f>
        <v>39000</v>
      </c>
      <c r="G216" s="224">
        <f t="shared" si="9"/>
        <v>50000</v>
      </c>
      <c r="H216" s="224">
        <f t="shared" si="9"/>
        <v>50000</v>
      </c>
      <c r="I216" s="418"/>
    </row>
    <row r="217" spans="1:9" ht="14.25">
      <c r="A217" s="8"/>
      <c r="B217" s="58"/>
      <c r="C217" s="31">
        <v>3</v>
      </c>
      <c r="D217" s="37"/>
      <c r="E217" s="32" t="s">
        <v>13</v>
      </c>
      <c r="F217" s="22">
        <f t="shared" si="9"/>
        <v>39000</v>
      </c>
      <c r="G217" s="22">
        <f t="shared" si="9"/>
        <v>50000</v>
      </c>
      <c r="H217" s="22">
        <f t="shared" si="9"/>
        <v>50000</v>
      </c>
      <c r="I217" s="418"/>
    </row>
    <row r="218" spans="1:9" ht="14.25">
      <c r="A218" s="8"/>
      <c r="B218" s="58"/>
      <c r="C218" s="31">
        <v>38</v>
      </c>
      <c r="D218" s="37"/>
      <c r="E218" s="32" t="s">
        <v>7</v>
      </c>
      <c r="F218" s="22">
        <f>F219</f>
        <v>39000</v>
      </c>
      <c r="G218" s="22">
        <f>G219</f>
        <v>50000</v>
      </c>
      <c r="H218" s="22">
        <f>H219</f>
        <v>50000</v>
      </c>
      <c r="I218" s="418"/>
    </row>
    <row r="219" spans="1:9" ht="14.25">
      <c r="A219" s="8"/>
      <c r="B219" s="91" t="s">
        <v>80</v>
      </c>
      <c r="C219" s="92">
        <v>381</v>
      </c>
      <c r="D219" s="118">
        <v>52</v>
      </c>
      <c r="E219" s="102" t="s">
        <v>67</v>
      </c>
      <c r="F219" s="18">
        <v>39000</v>
      </c>
      <c r="G219" s="18">
        <v>50000</v>
      </c>
      <c r="H219" s="18">
        <v>50000</v>
      </c>
      <c r="I219" s="418"/>
    </row>
    <row r="220" spans="1:9" ht="14.25">
      <c r="A220" s="8"/>
      <c r="B220" s="58"/>
      <c r="C220" s="42"/>
      <c r="D220" s="82"/>
      <c r="E220" s="36"/>
      <c r="F220" s="22"/>
      <c r="G220" s="22"/>
      <c r="H220" s="22"/>
      <c r="I220" s="418"/>
    </row>
    <row r="221" spans="1:9" ht="14.25">
      <c r="A221" s="110" t="s">
        <v>144</v>
      </c>
      <c r="B221" s="111"/>
      <c r="C221" s="144"/>
      <c r="D221" s="145"/>
      <c r="E221" s="143" t="s">
        <v>145</v>
      </c>
      <c r="F221" s="97">
        <f>F222</f>
        <v>0</v>
      </c>
      <c r="G221" s="97">
        <f>G222</f>
        <v>7000</v>
      </c>
      <c r="H221" s="97">
        <f>H222</f>
        <v>7000</v>
      </c>
      <c r="I221" s="418"/>
    </row>
    <row r="222" spans="1:9" ht="14.25">
      <c r="A222" s="8"/>
      <c r="B222" s="58"/>
      <c r="C222" s="40">
        <v>3</v>
      </c>
      <c r="D222" s="146"/>
      <c r="E222" s="32" t="s">
        <v>13</v>
      </c>
      <c r="F222" s="22">
        <f>F223+F226</f>
        <v>0</v>
      </c>
      <c r="G222" s="22">
        <f>G223+G226</f>
        <v>7000</v>
      </c>
      <c r="H222" s="22">
        <f>H223+H226</f>
        <v>7000</v>
      </c>
      <c r="I222" s="418"/>
    </row>
    <row r="223" spans="1:9" ht="14.25">
      <c r="A223" s="8"/>
      <c r="B223" s="58"/>
      <c r="C223" s="40">
        <v>38</v>
      </c>
      <c r="D223" s="146"/>
      <c r="E223" s="32" t="s">
        <v>7</v>
      </c>
      <c r="F223" s="22">
        <f>F224</f>
        <v>0</v>
      </c>
      <c r="G223" s="22">
        <v>5000</v>
      </c>
      <c r="H223" s="22">
        <v>5000</v>
      </c>
      <c r="I223" s="418"/>
    </row>
    <row r="224" spans="1:9" ht="14.25">
      <c r="A224" s="8"/>
      <c r="B224" s="91" t="s">
        <v>81</v>
      </c>
      <c r="C224" s="92">
        <v>381</v>
      </c>
      <c r="D224" s="118">
        <v>52</v>
      </c>
      <c r="E224" s="102" t="s">
        <v>67</v>
      </c>
      <c r="F224" s="18">
        <v>0</v>
      </c>
      <c r="G224" s="18">
        <v>5000</v>
      </c>
      <c r="H224" s="18">
        <v>5000</v>
      </c>
      <c r="I224" s="418"/>
    </row>
    <row r="225" spans="1:9" ht="14.25">
      <c r="A225" s="8"/>
      <c r="B225" s="75"/>
      <c r="C225" s="31">
        <v>3</v>
      </c>
      <c r="D225" s="37"/>
      <c r="E225" s="32" t="s">
        <v>13</v>
      </c>
      <c r="F225" s="22">
        <v>0</v>
      </c>
      <c r="G225" s="22">
        <v>2000</v>
      </c>
      <c r="H225" s="22">
        <v>2000</v>
      </c>
      <c r="I225" s="418"/>
    </row>
    <row r="226" spans="1:9" ht="14.25">
      <c r="A226" s="8"/>
      <c r="B226" s="75"/>
      <c r="C226" s="31">
        <v>32</v>
      </c>
      <c r="D226" s="37"/>
      <c r="E226" s="32" t="s">
        <v>6</v>
      </c>
      <c r="F226" s="22">
        <v>0</v>
      </c>
      <c r="G226" s="22">
        <v>2000</v>
      </c>
      <c r="H226" s="22">
        <v>2000</v>
      </c>
      <c r="I226" s="418"/>
    </row>
    <row r="227" spans="2:9" ht="14.25">
      <c r="B227" s="91" t="s">
        <v>81</v>
      </c>
      <c r="C227" s="92">
        <v>323</v>
      </c>
      <c r="D227" s="118">
        <v>52</v>
      </c>
      <c r="E227" s="102" t="s">
        <v>195</v>
      </c>
      <c r="F227" s="18">
        <v>0</v>
      </c>
      <c r="G227" s="18">
        <v>2000</v>
      </c>
      <c r="H227" s="18">
        <v>2000</v>
      </c>
      <c r="I227" s="418"/>
    </row>
    <row r="228" spans="2:9" ht="14.25">
      <c r="B228" s="75"/>
      <c r="C228" s="42"/>
      <c r="D228" s="338"/>
      <c r="E228" s="36"/>
      <c r="F228" s="127"/>
      <c r="G228" s="127"/>
      <c r="H228" s="127"/>
      <c r="I228" s="418"/>
    </row>
    <row r="229" spans="1:9" ht="14.25">
      <c r="A229" s="299" t="s">
        <v>316</v>
      </c>
      <c r="B229" s="111"/>
      <c r="C229" s="144"/>
      <c r="D229" s="145"/>
      <c r="E229" s="143" t="s">
        <v>317</v>
      </c>
      <c r="F229" s="97"/>
      <c r="G229" s="324">
        <f>G230</f>
        <v>80000</v>
      </c>
      <c r="H229" s="324">
        <f>H230</f>
        <v>80000</v>
      </c>
      <c r="I229" s="418"/>
    </row>
    <row r="230" spans="1:9" ht="14.25">
      <c r="A230" s="8"/>
      <c r="B230" s="75"/>
      <c r="C230" s="31">
        <v>3</v>
      </c>
      <c r="D230" s="37"/>
      <c r="E230" s="32" t="s">
        <v>13</v>
      </c>
      <c r="F230" s="22"/>
      <c r="G230" s="225">
        <f>G231</f>
        <v>80000</v>
      </c>
      <c r="H230" s="225">
        <f>H231</f>
        <v>80000</v>
      </c>
      <c r="I230" s="418"/>
    </row>
    <row r="231" spans="1:9" ht="14.25">
      <c r="A231" s="8"/>
      <c r="B231" s="75"/>
      <c r="C231" s="31">
        <v>32</v>
      </c>
      <c r="D231" s="37"/>
      <c r="E231" s="32" t="s">
        <v>6</v>
      </c>
      <c r="F231" s="22"/>
      <c r="G231" s="225">
        <f>G232+G233</f>
        <v>80000</v>
      </c>
      <c r="H231" s="225">
        <f>H232+H233</f>
        <v>80000</v>
      </c>
      <c r="I231" s="418"/>
    </row>
    <row r="232" spans="1:9" ht="14.25">
      <c r="A232" s="8"/>
      <c r="B232" s="204" t="s">
        <v>81</v>
      </c>
      <c r="C232" s="313">
        <v>322</v>
      </c>
      <c r="D232" s="200">
        <v>52</v>
      </c>
      <c r="E232" s="205" t="s">
        <v>333</v>
      </c>
      <c r="F232" s="425"/>
      <c r="G232" s="305">
        <v>30000</v>
      </c>
      <c r="H232" s="305">
        <v>50000</v>
      </c>
      <c r="I232" s="418"/>
    </row>
    <row r="233" spans="2:9" ht="14.25">
      <c r="B233" s="91" t="s">
        <v>81</v>
      </c>
      <c r="C233" s="92">
        <v>323</v>
      </c>
      <c r="D233" s="118">
        <v>52</v>
      </c>
      <c r="E233" s="205" t="s">
        <v>318</v>
      </c>
      <c r="F233" s="18"/>
      <c r="G233" s="239">
        <v>50000</v>
      </c>
      <c r="H233" s="239">
        <v>30000</v>
      </c>
      <c r="I233" s="418"/>
    </row>
    <row r="234" ht="12.75">
      <c r="I234" s="418"/>
    </row>
    <row r="235" spans="1:9" ht="14.25">
      <c r="A235" s="77" t="s">
        <v>146</v>
      </c>
      <c r="B235" s="106"/>
      <c r="C235" s="147"/>
      <c r="D235" s="138"/>
      <c r="E235" s="142" t="s">
        <v>147</v>
      </c>
      <c r="F235" s="80">
        <f>F237+F248</f>
        <v>106352</v>
      </c>
      <c r="G235" s="80">
        <f>G237+G248+G253</f>
        <v>222000</v>
      </c>
      <c r="H235" s="80">
        <f>H237+H248+H253</f>
        <v>276000</v>
      </c>
      <c r="I235" s="418"/>
    </row>
    <row r="236" spans="1:9" ht="14.25">
      <c r="A236" s="8"/>
      <c r="B236" s="58"/>
      <c r="C236" s="8"/>
      <c r="D236" s="21"/>
      <c r="E236" s="8"/>
      <c r="F236" s="8"/>
      <c r="G236" s="8"/>
      <c r="H236" s="8"/>
      <c r="I236" s="418"/>
    </row>
    <row r="237" spans="1:9" ht="14.25">
      <c r="A237" s="110" t="s">
        <v>148</v>
      </c>
      <c r="B237" s="111"/>
      <c r="C237" s="148"/>
      <c r="D237" s="149"/>
      <c r="E237" s="143" t="s">
        <v>149</v>
      </c>
      <c r="F237" s="97">
        <f>F238</f>
        <v>106352</v>
      </c>
      <c r="G237" s="97">
        <f>G238</f>
        <v>134000</v>
      </c>
      <c r="H237" s="97">
        <f>H238</f>
        <v>188000</v>
      </c>
      <c r="I237" s="418"/>
    </row>
    <row r="238" spans="1:9" ht="14.25">
      <c r="A238" s="8"/>
      <c r="B238" s="58"/>
      <c r="C238" s="31">
        <v>3</v>
      </c>
      <c r="D238" s="37"/>
      <c r="E238" s="32" t="s">
        <v>13</v>
      </c>
      <c r="F238" s="90">
        <f>F243+F239</f>
        <v>106352</v>
      </c>
      <c r="G238" s="90">
        <f>G243+G239</f>
        <v>134000</v>
      </c>
      <c r="H238" s="90">
        <f>H243+H239</f>
        <v>188000</v>
      </c>
      <c r="I238" s="418"/>
    </row>
    <row r="239" spans="1:9" ht="14.25">
      <c r="A239" s="8"/>
      <c r="B239" s="58"/>
      <c r="C239" s="31">
        <v>31</v>
      </c>
      <c r="D239" s="37"/>
      <c r="E239" s="32" t="s">
        <v>9</v>
      </c>
      <c r="F239" s="90">
        <f>F240+F241+F242</f>
        <v>54700</v>
      </c>
      <c r="G239" s="90">
        <f>G240+G241+G242</f>
        <v>94000</v>
      </c>
      <c r="H239" s="90">
        <f>H240+H241+H242</f>
        <v>140000</v>
      </c>
      <c r="I239" s="418"/>
    </row>
    <row r="240" spans="1:9" ht="14.25">
      <c r="A240" s="8"/>
      <c r="B240" s="204" t="s">
        <v>82</v>
      </c>
      <c r="C240" s="92">
        <v>311</v>
      </c>
      <c r="D240" s="118">
        <v>52</v>
      </c>
      <c r="E240" s="102" t="s">
        <v>15</v>
      </c>
      <c r="F240" s="289">
        <v>45606</v>
      </c>
      <c r="G240" s="289">
        <v>78000</v>
      </c>
      <c r="H240" s="289">
        <v>115000</v>
      </c>
      <c r="I240" s="418"/>
    </row>
    <row r="241" spans="1:9" ht="14.25">
      <c r="A241" s="8"/>
      <c r="B241" s="204" t="s">
        <v>82</v>
      </c>
      <c r="C241" s="92">
        <v>312</v>
      </c>
      <c r="D241" s="118">
        <v>52</v>
      </c>
      <c r="E241" s="205" t="s">
        <v>231</v>
      </c>
      <c r="F241" s="289">
        <v>1250</v>
      </c>
      <c r="G241" s="289">
        <v>2500</v>
      </c>
      <c r="H241" s="289">
        <v>5000</v>
      </c>
      <c r="I241" s="418"/>
    </row>
    <row r="242" spans="1:9" ht="14.25">
      <c r="A242" s="8"/>
      <c r="B242" s="204" t="s">
        <v>82</v>
      </c>
      <c r="C242" s="92">
        <v>313</v>
      </c>
      <c r="D242" s="118">
        <v>52</v>
      </c>
      <c r="E242" s="102" t="s">
        <v>58</v>
      </c>
      <c r="F242" s="289">
        <v>7844</v>
      </c>
      <c r="G242" s="289">
        <v>13500</v>
      </c>
      <c r="H242" s="289">
        <v>20000</v>
      </c>
      <c r="I242" s="418"/>
    </row>
    <row r="243" spans="1:9" ht="14.25">
      <c r="A243" s="8"/>
      <c r="B243" s="58"/>
      <c r="C243" s="31">
        <v>32</v>
      </c>
      <c r="D243" s="37"/>
      <c r="E243" s="32" t="s">
        <v>6</v>
      </c>
      <c r="F243" s="90">
        <f>F245+F244+F246</f>
        <v>51652</v>
      </c>
      <c r="G243" s="90">
        <v>40000</v>
      </c>
      <c r="H243" s="90">
        <f>H244+H245+H246</f>
        <v>48000</v>
      </c>
      <c r="I243" s="418"/>
    </row>
    <row r="244" spans="1:9" ht="14.25">
      <c r="A244" s="8"/>
      <c r="B244" s="204" t="s">
        <v>82</v>
      </c>
      <c r="C244" s="313">
        <v>321</v>
      </c>
      <c r="D244" s="200">
        <v>11</v>
      </c>
      <c r="E244" s="205" t="s">
        <v>347</v>
      </c>
      <c r="F244" s="289">
        <v>3620</v>
      </c>
      <c r="G244" s="289"/>
      <c r="H244" s="289">
        <v>8000</v>
      </c>
      <c r="I244" s="418"/>
    </row>
    <row r="245" spans="1:9" ht="14.25">
      <c r="A245" s="8"/>
      <c r="B245" s="91" t="s">
        <v>82</v>
      </c>
      <c r="C245" s="92">
        <v>322</v>
      </c>
      <c r="D245" s="26">
        <v>43</v>
      </c>
      <c r="E245" s="102" t="s">
        <v>72</v>
      </c>
      <c r="F245" s="18">
        <v>43207</v>
      </c>
      <c r="G245" s="18">
        <v>30000</v>
      </c>
      <c r="H245" s="18">
        <v>30000</v>
      </c>
      <c r="I245" s="418"/>
    </row>
    <row r="246" spans="1:9" ht="14.25">
      <c r="A246" s="8"/>
      <c r="B246" s="204" t="s">
        <v>82</v>
      </c>
      <c r="C246" s="92">
        <v>323</v>
      </c>
      <c r="D246" s="26">
        <v>11</v>
      </c>
      <c r="E246" s="205" t="s">
        <v>25</v>
      </c>
      <c r="F246" s="23">
        <v>4825</v>
      </c>
      <c r="G246" s="18">
        <v>10000</v>
      </c>
      <c r="H246" s="18">
        <v>10000</v>
      </c>
      <c r="I246" s="418"/>
    </row>
    <row r="247" spans="1:9" ht="14.25">
      <c r="A247" s="8"/>
      <c r="B247" s="75"/>
      <c r="C247" s="42"/>
      <c r="D247" s="82"/>
      <c r="E247" s="202"/>
      <c r="F247" s="72"/>
      <c r="G247" s="72"/>
      <c r="H247" s="72"/>
      <c r="I247" s="418"/>
    </row>
    <row r="248" spans="1:9" ht="14.25">
      <c r="A248" s="110" t="s">
        <v>150</v>
      </c>
      <c r="B248" s="111"/>
      <c r="C248" s="148"/>
      <c r="D248" s="149"/>
      <c r="E248" s="143" t="s">
        <v>151</v>
      </c>
      <c r="F248" s="97">
        <v>0</v>
      </c>
      <c r="G248" s="324">
        <f aca="true" t="shared" si="10" ref="G248:H255">G249</f>
        <v>20000</v>
      </c>
      <c r="H248" s="324">
        <f t="shared" si="10"/>
        <v>20000</v>
      </c>
      <c r="I248" s="418"/>
    </row>
    <row r="249" spans="1:9" ht="14.25">
      <c r="A249" s="8"/>
      <c r="B249" s="58"/>
      <c r="C249" s="31">
        <v>3</v>
      </c>
      <c r="D249" s="37"/>
      <c r="E249" s="32" t="s">
        <v>13</v>
      </c>
      <c r="F249" s="22">
        <v>0</v>
      </c>
      <c r="G249" s="225">
        <f t="shared" si="10"/>
        <v>20000</v>
      </c>
      <c r="H249" s="225">
        <f t="shared" si="10"/>
        <v>20000</v>
      </c>
      <c r="I249" s="418"/>
    </row>
    <row r="250" spans="1:9" ht="14.25">
      <c r="A250" s="88"/>
      <c r="B250" s="58"/>
      <c r="C250" s="31">
        <v>36</v>
      </c>
      <c r="D250" s="37"/>
      <c r="E250" s="32" t="s">
        <v>278</v>
      </c>
      <c r="F250" s="22">
        <v>0</v>
      </c>
      <c r="G250" s="225">
        <f t="shared" si="10"/>
        <v>20000</v>
      </c>
      <c r="H250" s="225">
        <f t="shared" si="10"/>
        <v>20000</v>
      </c>
      <c r="I250" s="418"/>
    </row>
    <row r="251" spans="1:9" ht="14.25">
      <c r="A251" s="43"/>
      <c r="B251" s="98" t="s">
        <v>83</v>
      </c>
      <c r="C251" s="92">
        <v>363</v>
      </c>
      <c r="D251" s="118">
        <v>11</v>
      </c>
      <c r="E251" s="205" t="s">
        <v>279</v>
      </c>
      <c r="F251" s="18">
        <v>0</v>
      </c>
      <c r="G251" s="239">
        <v>20000</v>
      </c>
      <c r="H251" s="239">
        <v>20000</v>
      </c>
      <c r="I251" s="418"/>
    </row>
    <row r="252" spans="1:9" ht="14.25">
      <c r="A252" s="43"/>
      <c r="B252" s="75"/>
      <c r="C252" s="42"/>
      <c r="D252" s="338"/>
      <c r="E252" s="202"/>
      <c r="F252" s="127"/>
      <c r="G252" s="325"/>
      <c r="H252" s="325"/>
      <c r="I252" s="418"/>
    </row>
    <row r="253" spans="1:9" ht="14.25">
      <c r="A253" s="299" t="s">
        <v>341</v>
      </c>
      <c r="B253" s="111"/>
      <c r="C253" s="148"/>
      <c r="D253" s="149"/>
      <c r="E253" s="143" t="s">
        <v>338</v>
      </c>
      <c r="F253" s="97">
        <v>0</v>
      </c>
      <c r="G253" s="324">
        <f t="shared" si="10"/>
        <v>68000</v>
      </c>
      <c r="H253" s="324">
        <f t="shared" si="10"/>
        <v>68000</v>
      </c>
      <c r="I253" s="418"/>
    </row>
    <row r="254" spans="1:9" ht="14.25">
      <c r="A254" s="43"/>
      <c r="B254" s="58"/>
      <c r="C254" s="31">
        <v>3</v>
      </c>
      <c r="D254" s="37"/>
      <c r="E254" s="32" t="s">
        <v>13</v>
      </c>
      <c r="F254" s="22">
        <v>0</v>
      </c>
      <c r="G254" s="225">
        <f t="shared" si="10"/>
        <v>68000</v>
      </c>
      <c r="H254" s="225">
        <f t="shared" si="10"/>
        <v>68000</v>
      </c>
      <c r="I254" s="418"/>
    </row>
    <row r="255" spans="1:9" ht="14.25">
      <c r="A255" s="43"/>
      <c r="B255" s="58"/>
      <c r="C255" s="31">
        <v>37</v>
      </c>
      <c r="D255" s="37"/>
      <c r="E255" s="32" t="s">
        <v>340</v>
      </c>
      <c r="F255" s="22">
        <v>0</v>
      </c>
      <c r="G255" s="225">
        <f t="shared" si="10"/>
        <v>68000</v>
      </c>
      <c r="H255" s="225">
        <f t="shared" si="10"/>
        <v>68000</v>
      </c>
      <c r="I255" s="418"/>
    </row>
    <row r="256" spans="1:9" ht="14.25">
      <c r="A256" s="43"/>
      <c r="B256" s="204" t="s">
        <v>466</v>
      </c>
      <c r="C256" s="92">
        <v>372</v>
      </c>
      <c r="D256" s="118">
        <v>11</v>
      </c>
      <c r="E256" s="205" t="s">
        <v>339</v>
      </c>
      <c r="F256" s="18">
        <v>0</v>
      </c>
      <c r="G256" s="239">
        <v>68000</v>
      </c>
      <c r="H256" s="239">
        <v>68000</v>
      </c>
      <c r="I256" s="418"/>
    </row>
    <row r="257" spans="1:9" ht="14.25">
      <c r="A257" s="36"/>
      <c r="B257" s="75"/>
      <c r="C257" s="42"/>
      <c r="D257" s="338"/>
      <c r="E257" s="202"/>
      <c r="F257" s="127"/>
      <c r="G257" s="325"/>
      <c r="H257" s="325"/>
      <c r="I257" s="418"/>
    </row>
    <row r="258" spans="1:9" ht="14.25">
      <c r="A258" s="8"/>
      <c r="B258" s="48"/>
      <c r="C258" s="8"/>
      <c r="D258" s="21"/>
      <c r="E258" s="36"/>
      <c r="F258" s="311"/>
      <c r="G258" s="311"/>
      <c r="H258" s="311" t="s">
        <v>223</v>
      </c>
      <c r="I258" s="418"/>
    </row>
    <row r="259" spans="1:9" ht="14.25">
      <c r="A259" s="17">
        <v>1</v>
      </c>
      <c r="B259" s="73" t="s">
        <v>77</v>
      </c>
      <c r="C259" s="35">
        <v>3</v>
      </c>
      <c r="D259" s="35">
        <v>4</v>
      </c>
      <c r="E259" s="35">
        <v>5</v>
      </c>
      <c r="F259" s="198">
        <v>6</v>
      </c>
      <c r="G259" s="198">
        <v>7</v>
      </c>
      <c r="H259" s="198">
        <v>8</v>
      </c>
      <c r="I259" s="418"/>
    </row>
    <row r="260" spans="1:9" ht="14.25">
      <c r="A260" s="36"/>
      <c r="B260" s="75"/>
      <c r="C260" s="42"/>
      <c r="D260" s="338"/>
      <c r="E260" s="202"/>
      <c r="F260" s="127"/>
      <c r="G260" s="325"/>
      <c r="H260" s="325"/>
      <c r="I260" s="418"/>
    </row>
    <row r="261" spans="1:9" ht="14.25">
      <c r="A261" s="77" t="s">
        <v>152</v>
      </c>
      <c r="B261" s="155"/>
      <c r="C261" s="350"/>
      <c r="D261" s="157"/>
      <c r="E261" s="151" t="s">
        <v>172</v>
      </c>
      <c r="F261" s="80">
        <f>F263+F268+F273+F278</f>
        <v>24955</v>
      </c>
      <c r="G261" s="80">
        <f>G263+G268+G273+G278</f>
        <v>143500</v>
      </c>
      <c r="H261" s="80">
        <f>H263+H268+H273+H278+H283</f>
        <v>170700</v>
      </c>
      <c r="I261" s="418"/>
    </row>
    <row r="262" spans="1:9" ht="14.25">
      <c r="A262" s="8"/>
      <c r="B262" s="58"/>
      <c r="C262" s="8"/>
      <c r="D262" s="21"/>
      <c r="E262" s="8"/>
      <c r="F262" s="8"/>
      <c r="G262" s="8"/>
      <c r="H262" s="8"/>
      <c r="I262" s="418"/>
    </row>
    <row r="263" spans="1:9" ht="14.25">
      <c r="A263" s="110" t="s">
        <v>153</v>
      </c>
      <c r="B263" s="111"/>
      <c r="C263" s="83"/>
      <c r="D263" s="85"/>
      <c r="E263" s="143" t="s">
        <v>154</v>
      </c>
      <c r="F263" s="97">
        <f>F264</f>
        <v>15155</v>
      </c>
      <c r="G263" s="97">
        <v>40000</v>
      </c>
      <c r="H263" s="97">
        <v>40000</v>
      </c>
      <c r="I263" s="418"/>
    </row>
    <row r="264" spans="1:9" ht="14.25">
      <c r="A264" s="8"/>
      <c r="B264" s="58"/>
      <c r="C264" s="31">
        <v>3</v>
      </c>
      <c r="D264" s="37"/>
      <c r="E264" s="32" t="s">
        <v>13</v>
      </c>
      <c r="F264" s="22">
        <f>F265</f>
        <v>15155</v>
      </c>
      <c r="G264" s="22">
        <v>40000</v>
      </c>
      <c r="H264" s="22">
        <v>40000</v>
      </c>
      <c r="I264" s="418"/>
    </row>
    <row r="265" spans="1:9" ht="14.25">
      <c r="A265" s="8"/>
      <c r="B265" s="58"/>
      <c r="C265" s="31">
        <v>37</v>
      </c>
      <c r="D265" s="37"/>
      <c r="E265" s="32" t="s">
        <v>23</v>
      </c>
      <c r="F265" s="22">
        <f>F266</f>
        <v>15155</v>
      </c>
      <c r="G265" s="22">
        <v>40000</v>
      </c>
      <c r="H265" s="22">
        <v>40000</v>
      </c>
      <c r="I265" s="418"/>
    </row>
    <row r="266" spans="1:9" ht="14.25">
      <c r="A266" s="8"/>
      <c r="B266" s="91" t="s">
        <v>84</v>
      </c>
      <c r="C266" s="92">
        <v>372</v>
      </c>
      <c r="D266" s="200">
        <v>11</v>
      </c>
      <c r="E266" s="102" t="s">
        <v>73</v>
      </c>
      <c r="F266" s="18">
        <v>15155</v>
      </c>
      <c r="G266" s="18">
        <v>40000</v>
      </c>
      <c r="H266" s="18">
        <v>40000</v>
      </c>
      <c r="I266" s="418"/>
    </row>
    <row r="267" spans="1:9" ht="14.25">
      <c r="A267" s="8"/>
      <c r="B267" s="58"/>
      <c r="C267" s="8"/>
      <c r="D267" s="21"/>
      <c r="E267" s="8"/>
      <c r="F267" s="22"/>
      <c r="G267" s="22"/>
      <c r="H267" s="22"/>
      <c r="I267" s="418"/>
    </row>
    <row r="268" spans="1:9" ht="14.25">
      <c r="A268" s="110" t="s">
        <v>199</v>
      </c>
      <c r="B268" s="111"/>
      <c r="C268" s="110"/>
      <c r="D268" s="128"/>
      <c r="E268" s="110" t="s">
        <v>155</v>
      </c>
      <c r="F268" s="97">
        <f aca="true" t="shared" si="11" ref="F268:H270">F269</f>
        <v>0</v>
      </c>
      <c r="G268" s="97">
        <f t="shared" si="11"/>
        <v>80000</v>
      </c>
      <c r="H268" s="97">
        <f t="shared" si="11"/>
        <v>78800</v>
      </c>
      <c r="I268" s="418"/>
    </row>
    <row r="269" spans="1:9" ht="14.25">
      <c r="A269" s="8"/>
      <c r="B269" s="58"/>
      <c r="C269" s="42">
        <v>3</v>
      </c>
      <c r="D269" s="82"/>
      <c r="E269" s="36" t="s">
        <v>65</v>
      </c>
      <c r="F269" s="22">
        <f t="shared" si="11"/>
        <v>0</v>
      </c>
      <c r="G269" s="22">
        <f t="shared" si="11"/>
        <v>80000</v>
      </c>
      <c r="H269" s="22">
        <f t="shared" si="11"/>
        <v>78800</v>
      </c>
      <c r="I269" s="418"/>
    </row>
    <row r="270" spans="1:9" ht="14.25">
      <c r="A270" s="8"/>
      <c r="B270" s="58"/>
      <c r="C270" s="31">
        <v>38</v>
      </c>
      <c r="D270" s="37"/>
      <c r="E270" s="32" t="s">
        <v>7</v>
      </c>
      <c r="F270" s="22">
        <f t="shared" si="11"/>
        <v>0</v>
      </c>
      <c r="G270" s="22">
        <f t="shared" si="11"/>
        <v>80000</v>
      </c>
      <c r="H270" s="22">
        <f t="shared" si="11"/>
        <v>78800</v>
      </c>
      <c r="I270" s="418"/>
    </row>
    <row r="271" spans="1:9" ht="14.25">
      <c r="A271" s="8"/>
      <c r="B271" s="173" t="s">
        <v>84</v>
      </c>
      <c r="C271" s="92">
        <v>383</v>
      </c>
      <c r="D271" s="26">
        <v>11</v>
      </c>
      <c r="E271" s="102" t="s">
        <v>74</v>
      </c>
      <c r="F271" s="103">
        <v>0</v>
      </c>
      <c r="G271" s="103">
        <v>80000</v>
      </c>
      <c r="H271" s="103">
        <v>78800</v>
      </c>
      <c r="I271" s="418"/>
    </row>
    <row r="272" spans="1:9" ht="14.25">
      <c r="A272" s="8"/>
      <c r="B272" s="58"/>
      <c r="C272" s="8"/>
      <c r="D272" s="21"/>
      <c r="E272" s="8"/>
      <c r="F272" s="8"/>
      <c r="G272" s="8"/>
      <c r="H272" s="8"/>
      <c r="I272" s="418"/>
    </row>
    <row r="273" spans="1:9" ht="14.25">
      <c r="A273" s="110" t="s">
        <v>158</v>
      </c>
      <c r="B273" s="111"/>
      <c r="C273" s="148"/>
      <c r="D273" s="149"/>
      <c r="E273" s="143" t="s">
        <v>156</v>
      </c>
      <c r="F273" s="86">
        <f aca="true" t="shared" si="12" ref="F273:H275">F274</f>
        <v>2000</v>
      </c>
      <c r="G273" s="86">
        <f t="shared" si="12"/>
        <v>3500</v>
      </c>
      <c r="H273" s="86">
        <f t="shared" si="12"/>
        <v>3500</v>
      </c>
      <c r="I273" s="418"/>
    </row>
    <row r="274" spans="1:9" ht="14.25">
      <c r="A274" s="8"/>
      <c r="B274" s="58"/>
      <c r="C274" s="31">
        <v>3</v>
      </c>
      <c r="D274" s="37"/>
      <c r="E274" s="32" t="s">
        <v>13</v>
      </c>
      <c r="F274" s="90">
        <f t="shared" si="12"/>
        <v>2000</v>
      </c>
      <c r="G274" s="90">
        <f t="shared" si="12"/>
        <v>3500</v>
      </c>
      <c r="H274" s="90">
        <f t="shared" si="12"/>
        <v>3500</v>
      </c>
      <c r="I274" s="418"/>
    </row>
    <row r="275" spans="1:9" ht="14.25">
      <c r="A275" s="8"/>
      <c r="B275" s="58"/>
      <c r="C275" s="31">
        <v>38</v>
      </c>
      <c r="D275" s="37"/>
      <c r="E275" s="32" t="s">
        <v>7</v>
      </c>
      <c r="F275" s="90">
        <f t="shared" si="12"/>
        <v>2000</v>
      </c>
      <c r="G275" s="90">
        <f t="shared" si="12"/>
        <v>3500</v>
      </c>
      <c r="H275" s="90">
        <f t="shared" si="12"/>
        <v>3500</v>
      </c>
      <c r="I275" s="418"/>
    </row>
    <row r="276" spans="1:9" ht="14.25">
      <c r="A276" s="8"/>
      <c r="B276" s="91" t="s">
        <v>84</v>
      </c>
      <c r="C276" s="92">
        <v>381</v>
      </c>
      <c r="D276" s="26">
        <v>11</v>
      </c>
      <c r="E276" s="102" t="s">
        <v>67</v>
      </c>
      <c r="F276" s="18">
        <v>2000</v>
      </c>
      <c r="G276" s="18">
        <v>3500</v>
      </c>
      <c r="H276" s="18">
        <v>3500</v>
      </c>
      <c r="I276" s="418"/>
    </row>
    <row r="277" spans="1:9" ht="14.25">
      <c r="A277" s="8"/>
      <c r="B277" s="58"/>
      <c r="C277" s="8"/>
      <c r="D277" s="21"/>
      <c r="E277" s="8"/>
      <c r="F277" s="8"/>
      <c r="G277" s="8"/>
      <c r="H277" s="8"/>
      <c r="I277" s="418"/>
    </row>
    <row r="278" spans="1:9" ht="14.25">
      <c r="A278" s="110" t="s">
        <v>159</v>
      </c>
      <c r="B278" s="111"/>
      <c r="C278" s="95"/>
      <c r="D278" s="85"/>
      <c r="E278" s="83" t="s">
        <v>157</v>
      </c>
      <c r="F278" s="97">
        <f>F279</f>
        <v>7800</v>
      </c>
      <c r="G278" s="324">
        <f aca="true" t="shared" si="13" ref="G278:H280">G279</f>
        <v>20000</v>
      </c>
      <c r="H278" s="324">
        <f t="shared" si="13"/>
        <v>40000</v>
      </c>
      <c r="I278" s="418"/>
    </row>
    <row r="279" spans="1:9" ht="14.25">
      <c r="A279" s="8"/>
      <c r="B279" s="58"/>
      <c r="C279" s="42">
        <v>3</v>
      </c>
      <c r="D279" s="82"/>
      <c r="E279" s="32" t="s">
        <v>13</v>
      </c>
      <c r="F279" s="22">
        <f>F280</f>
        <v>7800</v>
      </c>
      <c r="G279" s="225">
        <f t="shared" si="13"/>
        <v>20000</v>
      </c>
      <c r="H279" s="225">
        <f t="shared" si="13"/>
        <v>40000</v>
      </c>
      <c r="I279" s="418"/>
    </row>
    <row r="280" spans="1:9" ht="14.25">
      <c r="A280" s="8"/>
      <c r="B280" s="58"/>
      <c r="C280" s="42">
        <v>38</v>
      </c>
      <c r="D280" s="82"/>
      <c r="E280" s="32" t="s">
        <v>7</v>
      </c>
      <c r="F280" s="22">
        <v>7800</v>
      </c>
      <c r="G280" s="225">
        <f t="shared" si="13"/>
        <v>20000</v>
      </c>
      <c r="H280" s="225">
        <f t="shared" si="13"/>
        <v>40000</v>
      </c>
      <c r="I280" s="418"/>
    </row>
    <row r="281" spans="1:9" ht="14.25">
      <c r="A281" s="8"/>
      <c r="B281" s="91" t="s">
        <v>85</v>
      </c>
      <c r="C281" s="92">
        <v>381</v>
      </c>
      <c r="D281" s="26">
        <v>11</v>
      </c>
      <c r="E281" s="102" t="s">
        <v>67</v>
      </c>
      <c r="F281" s="18">
        <v>7800</v>
      </c>
      <c r="G281" s="239">
        <v>20000</v>
      </c>
      <c r="H281" s="239">
        <v>40000</v>
      </c>
      <c r="I281" s="418"/>
    </row>
    <row r="282" spans="1:9" ht="14.25">
      <c r="A282" s="8"/>
      <c r="B282" s="58"/>
      <c r="C282" s="8"/>
      <c r="D282" s="21"/>
      <c r="E282" s="8"/>
      <c r="F282" s="8"/>
      <c r="G282" s="8"/>
      <c r="H282" s="8"/>
      <c r="I282" s="418"/>
    </row>
    <row r="283" spans="1:9" ht="14.25">
      <c r="A283" s="215" t="s">
        <v>421</v>
      </c>
      <c r="B283" s="441"/>
      <c r="C283" s="215"/>
      <c r="D283" s="442"/>
      <c r="E283" s="215" t="s">
        <v>422</v>
      </c>
      <c r="F283" s="444"/>
      <c r="G283" s="444"/>
      <c r="H283" s="327">
        <f>H284</f>
        <v>8400</v>
      </c>
      <c r="I283" s="418"/>
    </row>
    <row r="284" spans="1:9" ht="14.25">
      <c r="A284" s="196"/>
      <c r="B284" s="337"/>
      <c r="C284" s="31">
        <v>3</v>
      </c>
      <c r="D284" s="37"/>
      <c r="E284" s="32" t="s">
        <v>13</v>
      </c>
      <c r="H284" s="225">
        <f>H285</f>
        <v>8400</v>
      </c>
      <c r="I284" s="418"/>
    </row>
    <row r="285" spans="1:9" ht="14.25">
      <c r="A285" s="196"/>
      <c r="B285" s="337"/>
      <c r="C285" s="31">
        <v>36</v>
      </c>
      <c r="D285" s="37"/>
      <c r="E285" s="32" t="s">
        <v>423</v>
      </c>
      <c r="H285" s="225">
        <f>H286</f>
        <v>8400</v>
      </c>
      <c r="I285" s="418"/>
    </row>
    <row r="286" spans="1:9" ht="14.25">
      <c r="A286" s="196"/>
      <c r="B286" s="204" t="s">
        <v>82</v>
      </c>
      <c r="C286" s="313">
        <v>363</v>
      </c>
      <c r="D286" s="443">
        <v>11</v>
      </c>
      <c r="E286" s="205" t="s">
        <v>279</v>
      </c>
      <c r="F286" s="308"/>
      <c r="G286" s="308"/>
      <c r="H286" s="239">
        <v>8400</v>
      </c>
      <c r="I286" s="418"/>
    </row>
    <row r="287" spans="1:9" ht="14.25">
      <c r="A287" s="8"/>
      <c r="B287" s="75"/>
      <c r="C287" s="42"/>
      <c r="D287" s="82"/>
      <c r="E287" s="36"/>
      <c r="F287" s="22"/>
      <c r="G287" s="22"/>
      <c r="H287" s="22"/>
      <c r="I287" s="418"/>
    </row>
    <row r="288" spans="1:9" ht="14.25">
      <c r="A288" s="77" t="s">
        <v>160</v>
      </c>
      <c r="B288" s="155"/>
      <c r="C288" s="156"/>
      <c r="D288" s="157"/>
      <c r="E288" s="151" t="s">
        <v>162</v>
      </c>
      <c r="F288" s="125">
        <f>F290+F296+F316+F322+F306+F311</f>
        <v>249137</v>
      </c>
      <c r="G288" s="125">
        <f>G290+G296+G316+G322+G306+G311</f>
        <v>466000</v>
      </c>
      <c r="H288" s="125">
        <f>H290+H296+H316+H322+H306+H311</f>
        <v>476000</v>
      </c>
      <c r="I288" s="418"/>
    </row>
    <row r="289" spans="1:9" ht="14.25">
      <c r="A289" s="8"/>
      <c r="B289" s="58"/>
      <c r="C289" s="8"/>
      <c r="D289" s="21"/>
      <c r="E289" s="8"/>
      <c r="F289" s="8"/>
      <c r="G289" s="8"/>
      <c r="H289" s="8"/>
      <c r="I289" s="418"/>
    </row>
    <row r="290" spans="1:9" ht="14.25">
      <c r="A290" s="110" t="s">
        <v>207</v>
      </c>
      <c r="B290" s="111"/>
      <c r="C290" s="110"/>
      <c r="D290" s="128"/>
      <c r="E290" s="110" t="s">
        <v>164</v>
      </c>
      <c r="F290" s="97">
        <f>F291</f>
        <v>137405</v>
      </c>
      <c r="G290" s="97">
        <f>G291</f>
        <v>158000</v>
      </c>
      <c r="H290" s="97">
        <f>H291</f>
        <v>158000</v>
      </c>
      <c r="I290" s="418"/>
    </row>
    <row r="291" spans="1:9" ht="14.25">
      <c r="A291" s="8"/>
      <c r="B291" s="58"/>
      <c r="C291" s="31">
        <v>3</v>
      </c>
      <c r="D291" s="37"/>
      <c r="E291" s="32" t="s">
        <v>13</v>
      </c>
      <c r="F291" s="22">
        <f>F292</f>
        <v>137405</v>
      </c>
      <c r="G291" s="22">
        <v>158000</v>
      </c>
      <c r="H291" s="22">
        <v>158000</v>
      </c>
      <c r="I291" s="418"/>
    </row>
    <row r="292" spans="1:9" ht="14.25">
      <c r="A292" s="8"/>
      <c r="B292" s="58"/>
      <c r="C292" s="31">
        <v>32</v>
      </c>
      <c r="D292" s="37"/>
      <c r="E292" s="32" t="s">
        <v>6</v>
      </c>
      <c r="F292" s="22">
        <f>F293+F294</f>
        <v>137405</v>
      </c>
      <c r="G292" s="22">
        <v>158000</v>
      </c>
      <c r="H292" s="22">
        <v>158000</v>
      </c>
      <c r="I292" s="418"/>
    </row>
    <row r="293" spans="1:9" ht="14.25">
      <c r="A293" s="8"/>
      <c r="B293" s="91" t="s">
        <v>87</v>
      </c>
      <c r="C293" s="92">
        <v>322</v>
      </c>
      <c r="D293" s="26">
        <v>43</v>
      </c>
      <c r="E293" s="102" t="s">
        <v>6</v>
      </c>
      <c r="F293" s="18">
        <v>79345</v>
      </c>
      <c r="G293" s="18">
        <v>100000</v>
      </c>
      <c r="H293" s="18">
        <v>100000</v>
      </c>
      <c r="I293" s="418"/>
    </row>
    <row r="294" spans="1:9" ht="14.25">
      <c r="A294" s="8"/>
      <c r="B294" s="91" t="s">
        <v>87</v>
      </c>
      <c r="C294" s="92">
        <v>323</v>
      </c>
      <c r="D294" s="26">
        <v>43</v>
      </c>
      <c r="E294" s="102" t="s">
        <v>68</v>
      </c>
      <c r="F294" s="18">
        <v>58060</v>
      </c>
      <c r="G294" s="18">
        <v>58000</v>
      </c>
      <c r="H294" s="18">
        <v>58000</v>
      </c>
      <c r="I294" s="418"/>
    </row>
    <row r="295" ht="12.75">
      <c r="I295" s="418"/>
    </row>
    <row r="296" spans="1:9" ht="14.25">
      <c r="A296" s="110" t="s">
        <v>208</v>
      </c>
      <c r="B296" s="111"/>
      <c r="C296" s="148"/>
      <c r="D296" s="149"/>
      <c r="E296" s="148" t="s">
        <v>184</v>
      </c>
      <c r="F296" s="86">
        <f>F297+F301</f>
        <v>2912</v>
      </c>
      <c r="G296" s="86">
        <f>G297+G301</f>
        <v>201000</v>
      </c>
      <c r="H296" s="86">
        <f>H297+H301</f>
        <v>201000</v>
      </c>
      <c r="I296" s="418"/>
    </row>
    <row r="297" spans="1:9" ht="14.25">
      <c r="A297" s="8"/>
      <c r="B297" s="58"/>
      <c r="C297" s="31">
        <v>3</v>
      </c>
      <c r="D297" s="37"/>
      <c r="E297" s="32" t="s">
        <v>13</v>
      </c>
      <c r="F297" s="90">
        <f aca="true" t="shared" si="14" ref="F297:H298">F298</f>
        <v>1037</v>
      </c>
      <c r="G297" s="90">
        <f t="shared" si="14"/>
        <v>1000</v>
      </c>
      <c r="H297" s="90">
        <f t="shared" si="14"/>
        <v>1000</v>
      </c>
      <c r="I297" s="418"/>
    </row>
    <row r="298" spans="1:9" ht="14.25">
      <c r="A298" s="8"/>
      <c r="B298" s="58"/>
      <c r="C298" s="31">
        <v>32</v>
      </c>
      <c r="D298" s="37"/>
      <c r="E298" s="32" t="s">
        <v>6</v>
      </c>
      <c r="F298" s="90">
        <f t="shared" si="14"/>
        <v>1037</v>
      </c>
      <c r="G298" s="90">
        <f t="shared" si="14"/>
        <v>1000</v>
      </c>
      <c r="H298" s="90">
        <f t="shared" si="14"/>
        <v>1000</v>
      </c>
      <c r="I298" s="418"/>
    </row>
    <row r="299" spans="1:9" ht="14.25">
      <c r="A299" s="8"/>
      <c r="B299" s="91" t="s">
        <v>90</v>
      </c>
      <c r="C299" s="92">
        <v>322</v>
      </c>
      <c r="D299" s="26">
        <v>43</v>
      </c>
      <c r="E299" s="102" t="s">
        <v>44</v>
      </c>
      <c r="F299" s="18">
        <v>1037</v>
      </c>
      <c r="G299" s="18">
        <v>1000</v>
      </c>
      <c r="H299" s="18">
        <v>1000</v>
      </c>
      <c r="I299" s="418"/>
    </row>
    <row r="300" ht="12.75">
      <c r="I300" s="418"/>
    </row>
    <row r="301" spans="1:9" ht="15.75">
      <c r="A301" s="208" t="s">
        <v>243</v>
      </c>
      <c r="B301" s="213"/>
      <c r="C301" s="214"/>
      <c r="D301" s="214"/>
      <c r="E301" s="214" t="s">
        <v>273</v>
      </c>
      <c r="F301" s="264">
        <f aca="true" t="shared" si="15" ref="F301:H303">F302</f>
        <v>1875</v>
      </c>
      <c r="G301" s="264">
        <f t="shared" si="15"/>
        <v>200000</v>
      </c>
      <c r="H301" s="264">
        <f t="shared" si="15"/>
        <v>200000</v>
      </c>
      <c r="I301" s="418"/>
    </row>
    <row r="302" spans="1:9" ht="14.25">
      <c r="A302" s="196"/>
      <c r="B302" s="203" t="s">
        <v>90</v>
      </c>
      <c r="C302" s="31">
        <v>4</v>
      </c>
      <c r="D302" s="37"/>
      <c r="E302" s="32" t="s">
        <v>8</v>
      </c>
      <c r="F302" s="225">
        <f t="shared" si="15"/>
        <v>1875</v>
      </c>
      <c r="G302" s="225">
        <f t="shared" si="15"/>
        <v>200000</v>
      </c>
      <c r="H302" s="225">
        <f t="shared" si="15"/>
        <v>200000</v>
      </c>
      <c r="I302" s="418"/>
    </row>
    <row r="303" spans="1:9" ht="14.25">
      <c r="A303" s="8"/>
      <c r="B303" s="203" t="s">
        <v>90</v>
      </c>
      <c r="C303" s="31">
        <v>45</v>
      </c>
      <c r="D303" s="37"/>
      <c r="E303" s="32" t="s">
        <v>244</v>
      </c>
      <c r="F303" s="225">
        <f t="shared" si="15"/>
        <v>1875</v>
      </c>
      <c r="G303" s="225">
        <f t="shared" si="15"/>
        <v>200000</v>
      </c>
      <c r="H303" s="225">
        <f t="shared" si="15"/>
        <v>200000</v>
      </c>
      <c r="I303" s="418"/>
    </row>
    <row r="304" spans="2:9" ht="14.25">
      <c r="B304" s="204" t="s">
        <v>90</v>
      </c>
      <c r="C304" s="153">
        <v>454</v>
      </c>
      <c r="D304" s="17">
        <v>43</v>
      </c>
      <c r="E304" s="201" t="s">
        <v>245</v>
      </c>
      <c r="F304" s="305">
        <v>1875</v>
      </c>
      <c r="G304" s="305">
        <v>200000</v>
      </c>
      <c r="H304" s="305">
        <v>200000</v>
      </c>
      <c r="I304" s="418"/>
    </row>
    <row r="305" spans="2:9" ht="14.25">
      <c r="B305" s="283"/>
      <c r="C305" s="284"/>
      <c r="D305" s="285"/>
      <c r="E305" s="286"/>
      <c r="F305" s="286"/>
      <c r="G305" s="286"/>
      <c r="H305" s="286"/>
      <c r="I305" s="418"/>
    </row>
    <row r="306" spans="1:9" ht="14.25">
      <c r="A306" s="215" t="s">
        <v>247</v>
      </c>
      <c r="B306" s="227"/>
      <c r="C306" s="228"/>
      <c r="D306" s="229"/>
      <c r="E306" s="226" t="s">
        <v>248</v>
      </c>
      <c r="F306" s="230">
        <f>F307</f>
        <v>2500</v>
      </c>
      <c r="G306" s="230">
        <f>G307</f>
        <v>20000</v>
      </c>
      <c r="H306" s="230">
        <f>H307</f>
        <v>20000</v>
      </c>
      <c r="I306" s="418"/>
    </row>
    <row r="307" spans="1:9" ht="14.25">
      <c r="A307" s="8"/>
      <c r="B307" s="75"/>
      <c r="C307" s="31">
        <v>4</v>
      </c>
      <c r="D307" s="37"/>
      <c r="E307" s="32" t="s">
        <v>8</v>
      </c>
      <c r="F307" s="22">
        <f>F309</f>
        <v>2500</v>
      </c>
      <c r="G307" s="22">
        <f>G309</f>
        <v>20000</v>
      </c>
      <c r="H307" s="22">
        <f>H309</f>
        <v>20000</v>
      </c>
      <c r="I307" s="418"/>
    </row>
    <row r="308" spans="1:9" ht="14.25">
      <c r="A308" s="8"/>
      <c r="B308" s="203" t="s">
        <v>90</v>
      </c>
      <c r="C308" s="31">
        <v>45</v>
      </c>
      <c r="D308" s="37"/>
      <c r="E308" s="32" t="s">
        <v>244</v>
      </c>
      <c r="F308" s="22">
        <v>2500</v>
      </c>
      <c r="G308" s="22">
        <v>20000</v>
      </c>
      <c r="H308" s="22">
        <v>20000</v>
      </c>
      <c r="I308" s="418"/>
    </row>
    <row r="309" spans="1:9" ht="14.25">
      <c r="A309" s="8"/>
      <c r="B309" s="204" t="s">
        <v>90</v>
      </c>
      <c r="C309" s="153">
        <v>454</v>
      </c>
      <c r="D309" s="17">
        <v>43</v>
      </c>
      <c r="E309" s="201" t="s">
        <v>245</v>
      </c>
      <c r="F309" s="18">
        <v>2500</v>
      </c>
      <c r="G309" s="18">
        <v>20000</v>
      </c>
      <c r="H309" s="18">
        <v>20000</v>
      </c>
      <c r="I309" s="418"/>
    </row>
    <row r="310" ht="12.75">
      <c r="I310" s="418"/>
    </row>
    <row r="311" spans="1:9" ht="14.25">
      <c r="A311" s="215" t="s">
        <v>296</v>
      </c>
      <c r="B311" s="221"/>
      <c r="C311" s="222"/>
      <c r="D311" s="223"/>
      <c r="E311" s="215" t="s">
        <v>249</v>
      </c>
      <c r="F311" s="224">
        <f aca="true" t="shared" si="16" ref="F311:H313">F312</f>
        <v>0</v>
      </c>
      <c r="G311" s="224">
        <f t="shared" si="16"/>
        <v>10000</v>
      </c>
      <c r="H311" s="224">
        <f t="shared" si="16"/>
        <v>20000</v>
      </c>
      <c r="I311" s="418"/>
    </row>
    <row r="312" spans="1:9" ht="14.25">
      <c r="A312" s="231"/>
      <c r="B312" s="75"/>
      <c r="C312" s="31">
        <v>3</v>
      </c>
      <c r="D312" s="37"/>
      <c r="E312" s="32" t="s">
        <v>13</v>
      </c>
      <c r="F312" s="172">
        <f t="shared" si="16"/>
        <v>0</v>
      </c>
      <c r="G312" s="172">
        <f t="shared" si="16"/>
        <v>10000</v>
      </c>
      <c r="H312" s="172">
        <f t="shared" si="16"/>
        <v>20000</v>
      </c>
      <c r="I312" s="418"/>
    </row>
    <row r="313" spans="1:9" ht="14.25">
      <c r="A313" s="231"/>
      <c r="B313" s="75"/>
      <c r="C313" s="31">
        <v>32</v>
      </c>
      <c r="D313" s="37"/>
      <c r="E313" s="32" t="s">
        <v>6</v>
      </c>
      <c r="F313" s="172">
        <f t="shared" si="16"/>
        <v>0</v>
      </c>
      <c r="G313" s="172">
        <f t="shared" si="16"/>
        <v>10000</v>
      </c>
      <c r="H313" s="172">
        <f t="shared" si="16"/>
        <v>20000</v>
      </c>
      <c r="I313" s="418"/>
    </row>
    <row r="314" spans="1:9" ht="14.25">
      <c r="A314" s="8"/>
      <c r="B314" s="91" t="s">
        <v>90</v>
      </c>
      <c r="C314" s="92">
        <v>322</v>
      </c>
      <c r="D314" s="26">
        <v>43</v>
      </c>
      <c r="E314" s="102" t="s">
        <v>44</v>
      </c>
      <c r="F314" s="18">
        <v>0</v>
      </c>
      <c r="G314" s="18">
        <v>10000</v>
      </c>
      <c r="H314" s="18">
        <v>20000</v>
      </c>
      <c r="I314" s="418"/>
    </row>
    <row r="315" spans="1:9" ht="14.25">
      <c r="A315" s="8"/>
      <c r="B315" s="203"/>
      <c r="C315" s="48"/>
      <c r="D315" s="21"/>
      <c r="E315" s="8"/>
      <c r="F315" s="22"/>
      <c r="G315" s="22"/>
      <c r="H315" s="22"/>
      <c r="I315" s="418"/>
    </row>
    <row r="316" spans="1:9" ht="14.25">
      <c r="A316" s="110" t="s">
        <v>209</v>
      </c>
      <c r="B316" s="111"/>
      <c r="C316" s="148"/>
      <c r="D316" s="149"/>
      <c r="E316" s="143" t="s">
        <v>185</v>
      </c>
      <c r="F316" s="86">
        <f>F318</f>
        <v>79005</v>
      </c>
      <c r="G316" s="86">
        <f>G318</f>
        <v>27000</v>
      </c>
      <c r="H316" s="86">
        <f>H318</f>
        <v>27000</v>
      </c>
      <c r="I316" s="418"/>
    </row>
    <row r="317" spans="1:9" ht="14.25">
      <c r="A317" s="8"/>
      <c r="B317" s="58"/>
      <c r="C317" s="31">
        <v>3</v>
      </c>
      <c r="D317" s="37"/>
      <c r="E317" s="32" t="s">
        <v>13</v>
      </c>
      <c r="F317" s="90">
        <f>F318</f>
        <v>79005</v>
      </c>
      <c r="G317" s="326">
        <f>G318</f>
        <v>27000</v>
      </c>
      <c r="H317" s="326">
        <f>H318</f>
        <v>27000</v>
      </c>
      <c r="I317" s="418"/>
    </row>
    <row r="318" spans="1:9" ht="14.25">
      <c r="A318" s="8"/>
      <c r="B318" s="58"/>
      <c r="C318" s="31">
        <v>32</v>
      </c>
      <c r="D318" s="37"/>
      <c r="E318" s="32" t="s">
        <v>6</v>
      </c>
      <c r="F318" s="90">
        <f>F319+F320</f>
        <v>79005</v>
      </c>
      <c r="G318" s="326">
        <f>G319+G320</f>
        <v>27000</v>
      </c>
      <c r="H318" s="326">
        <f>H319+H320</f>
        <v>27000</v>
      </c>
      <c r="I318" s="418"/>
    </row>
    <row r="319" spans="1:9" ht="14.25">
      <c r="A319" s="8"/>
      <c r="B319" s="91" t="s">
        <v>90</v>
      </c>
      <c r="C319" s="92">
        <v>322</v>
      </c>
      <c r="D319" s="26">
        <v>11</v>
      </c>
      <c r="E319" s="102" t="s">
        <v>44</v>
      </c>
      <c r="F319" s="18">
        <v>5265</v>
      </c>
      <c r="G319" s="18">
        <v>7000</v>
      </c>
      <c r="H319" s="18">
        <v>7000</v>
      </c>
      <c r="I319" s="418"/>
    </row>
    <row r="320" spans="1:9" ht="14.25">
      <c r="A320" s="8"/>
      <c r="B320" s="91" t="s">
        <v>90</v>
      </c>
      <c r="C320" s="92">
        <v>323</v>
      </c>
      <c r="D320" s="26">
        <v>43</v>
      </c>
      <c r="E320" s="102" t="s">
        <v>25</v>
      </c>
      <c r="F320" s="18">
        <v>73740</v>
      </c>
      <c r="G320" s="18">
        <v>20000</v>
      </c>
      <c r="H320" s="18">
        <v>20000</v>
      </c>
      <c r="I320" s="418"/>
    </row>
    <row r="321" ht="12.75">
      <c r="I321" s="418"/>
    </row>
    <row r="322" spans="1:9" ht="14.25">
      <c r="A322" s="215" t="s">
        <v>295</v>
      </c>
      <c r="B322" s="216"/>
      <c r="C322" s="217"/>
      <c r="D322" s="218"/>
      <c r="E322" s="219" t="s">
        <v>246</v>
      </c>
      <c r="F322" s="220">
        <f aca="true" t="shared" si="17" ref="F322:H324">F323</f>
        <v>27315</v>
      </c>
      <c r="G322" s="220">
        <f t="shared" si="17"/>
        <v>50000</v>
      </c>
      <c r="H322" s="220">
        <f t="shared" si="17"/>
        <v>50000</v>
      </c>
      <c r="I322" s="418"/>
    </row>
    <row r="323" spans="1:9" ht="14.25">
      <c r="A323" s="8"/>
      <c r="B323" s="75"/>
      <c r="C323" s="31">
        <v>4</v>
      </c>
      <c r="D323" s="37"/>
      <c r="E323" s="32" t="s">
        <v>8</v>
      </c>
      <c r="F323" s="127">
        <f t="shared" si="17"/>
        <v>27315</v>
      </c>
      <c r="G323" s="225">
        <f t="shared" si="17"/>
        <v>50000</v>
      </c>
      <c r="H323" s="225">
        <f t="shared" si="17"/>
        <v>50000</v>
      </c>
      <c r="I323" s="418"/>
    </row>
    <row r="324" spans="1:9" ht="14.25">
      <c r="A324" s="8"/>
      <c r="B324" s="75"/>
      <c r="C324" s="31">
        <v>45</v>
      </c>
      <c r="D324" s="37"/>
      <c r="E324" s="32" t="s">
        <v>244</v>
      </c>
      <c r="F324" s="22">
        <f t="shared" si="17"/>
        <v>27315</v>
      </c>
      <c r="G324" s="225">
        <f t="shared" si="17"/>
        <v>50000</v>
      </c>
      <c r="H324" s="225">
        <f t="shared" si="17"/>
        <v>50000</v>
      </c>
      <c r="I324" s="418"/>
    </row>
    <row r="325" spans="1:9" ht="14.25">
      <c r="A325" s="8"/>
      <c r="B325" s="204" t="s">
        <v>90</v>
      </c>
      <c r="C325" s="153">
        <v>454</v>
      </c>
      <c r="D325" s="17">
        <v>43</v>
      </c>
      <c r="E325" s="201" t="s">
        <v>245</v>
      </c>
      <c r="F325" s="18">
        <v>27315</v>
      </c>
      <c r="G325" s="18">
        <v>50000</v>
      </c>
      <c r="H325" s="18">
        <v>50000</v>
      </c>
      <c r="I325" s="418"/>
    </row>
    <row r="326" spans="1:9" ht="14.25">
      <c r="A326" s="8"/>
      <c r="B326" s="203"/>
      <c r="C326" s="48"/>
      <c r="D326" s="21"/>
      <c r="E326" s="196"/>
      <c r="F326" s="22"/>
      <c r="G326" s="22"/>
      <c r="H326" s="22"/>
      <c r="I326" s="418"/>
    </row>
    <row r="327" spans="1:9" ht="14.25">
      <c r="A327" s="77" t="s">
        <v>210</v>
      </c>
      <c r="B327" s="106"/>
      <c r="C327" s="79"/>
      <c r="D327" s="165"/>
      <c r="E327" s="79" t="s">
        <v>167</v>
      </c>
      <c r="F327" s="80">
        <f>F329+F344</f>
        <v>47633</v>
      </c>
      <c r="G327" s="80">
        <f>G329+G344</f>
        <v>370000</v>
      </c>
      <c r="H327" s="80">
        <f>H329+H344</f>
        <v>370000</v>
      </c>
      <c r="I327" s="418"/>
    </row>
    <row r="328" spans="1:9" ht="14.25">
      <c r="A328" s="8"/>
      <c r="B328" s="58"/>
      <c r="C328" s="8"/>
      <c r="D328" s="21"/>
      <c r="E328" s="8"/>
      <c r="F328" s="8"/>
      <c r="G328" s="8"/>
      <c r="H328" s="8"/>
      <c r="I328" s="418"/>
    </row>
    <row r="329" spans="1:9" ht="14.25">
      <c r="A329" s="299" t="s">
        <v>289</v>
      </c>
      <c r="B329" s="111"/>
      <c r="C329" s="110"/>
      <c r="D329" s="128"/>
      <c r="E329" s="166" t="s">
        <v>186</v>
      </c>
      <c r="F329" s="97">
        <f>F331</f>
        <v>47633</v>
      </c>
      <c r="G329" s="97">
        <f>G338+G331</f>
        <v>340000</v>
      </c>
      <c r="H329" s="97">
        <f>H338+H331</f>
        <v>340000</v>
      </c>
      <c r="I329" s="418"/>
    </row>
    <row r="330" spans="1:9" ht="14.25">
      <c r="A330" s="231"/>
      <c r="B330" s="150"/>
      <c r="C330" s="43"/>
      <c r="D330" s="129"/>
      <c r="E330" s="333"/>
      <c r="F330" s="172"/>
      <c r="G330" s="172"/>
      <c r="H330" s="172"/>
      <c r="I330" s="418"/>
    </row>
    <row r="331" spans="1:9" ht="14.25">
      <c r="A331" s="208" t="s">
        <v>314</v>
      </c>
      <c r="B331" s="334"/>
      <c r="C331" s="335"/>
      <c r="D331" s="336"/>
      <c r="E331" s="297" t="s">
        <v>320</v>
      </c>
      <c r="F331" s="344">
        <f aca="true" t="shared" si="18" ref="F331:H332">F332</f>
        <v>47633</v>
      </c>
      <c r="G331" s="263">
        <f t="shared" si="18"/>
        <v>110000</v>
      </c>
      <c r="H331" s="263">
        <f t="shared" si="18"/>
        <v>110000</v>
      </c>
      <c r="I331" s="418"/>
    </row>
    <row r="332" spans="1:9" ht="14.25">
      <c r="A332" s="196"/>
      <c r="B332" s="337"/>
      <c r="C332" s="31">
        <v>4</v>
      </c>
      <c r="D332" s="37"/>
      <c r="E332" s="32" t="s">
        <v>8</v>
      </c>
      <c r="F332" s="172">
        <f t="shared" si="18"/>
        <v>47633</v>
      </c>
      <c r="G332" s="172">
        <f t="shared" si="18"/>
        <v>110000</v>
      </c>
      <c r="H332" s="172">
        <f t="shared" si="18"/>
        <v>110000</v>
      </c>
      <c r="I332" s="418"/>
    </row>
    <row r="333" spans="1:9" ht="14.25">
      <c r="A333" s="196"/>
      <c r="B333" s="337"/>
      <c r="C333" s="254">
        <v>42</v>
      </c>
      <c r="D333" s="258"/>
      <c r="E333" s="202" t="s">
        <v>10</v>
      </c>
      <c r="F333" s="172">
        <f>F334+F335</f>
        <v>47633</v>
      </c>
      <c r="G333" s="172">
        <f>G334+G335+G336</f>
        <v>110000</v>
      </c>
      <c r="H333" s="172">
        <f>H334+H335+H336</f>
        <v>110000</v>
      </c>
      <c r="I333" s="418"/>
    </row>
    <row r="334" spans="1:9" ht="14.25">
      <c r="A334" s="196"/>
      <c r="B334" s="204" t="s">
        <v>89</v>
      </c>
      <c r="C334" s="313">
        <v>421</v>
      </c>
      <c r="D334" s="200">
        <v>52</v>
      </c>
      <c r="E334" s="205" t="s">
        <v>321</v>
      </c>
      <c r="F334" s="103">
        <v>0</v>
      </c>
      <c r="G334" s="103">
        <v>100000</v>
      </c>
      <c r="H334" s="103">
        <v>100000</v>
      </c>
      <c r="I334" s="418"/>
    </row>
    <row r="335" spans="1:9" ht="14.25">
      <c r="A335" s="196"/>
      <c r="B335" s="204" t="s">
        <v>89</v>
      </c>
      <c r="C335" s="313">
        <v>426</v>
      </c>
      <c r="D335" s="200">
        <v>52</v>
      </c>
      <c r="E335" s="205" t="s">
        <v>315</v>
      </c>
      <c r="F335" s="103">
        <v>47633</v>
      </c>
      <c r="G335" s="103">
        <v>0</v>
      </c>
      <c r="H335" s="103">
        <v>0</v>
      </c>
      <c r="I335" s="418"/>
    </row>
    <row r="336" spans="1:9" ht="14.25">
      <c r="A336" s="231"/>
      <c r="B336" s="307" t="s">
        <v>89</v>
      </c>
      <c r="C336" s="102">
        <v>426</v>
      </c>
      <c r="D336" s="26">
        <v>52</v>
      </c>
      <c r="E336" s="205" t="s">
        <v>367</v>
      </c>
      <c r="F336" s="103"/>
      <c r="G336" s="103">
        <v>10000</v>
      </c>
      <c r="H336" s="103">
        <v>10000</v>
      </c>
      <c r="I336" s="418"/>
    </row>
    <row r="337" spans="1:9" ht="14.25">
      <c r="A337" s="231"/>
      <c r="B337" s="417"/>
      <c r="C337" s="43"/>
      <c r="D337" s="129"/>
      <c r="E337" s="231"/>
      <c r="F337" s="172"/>
      <c r="G337" s="172"/>
      <c r="H337" s="172"/>
      <c r="I337" s="418"/>
    </row>
    <row r="338" spans="1:9" ht="14.25">
      <c r="A338" s="208" t="s">
        <v>291</v>
      </c>
      <c r="B338" s="207"/>
      <c r="C338" s="210"/>
      <c r="D338" s="135"/>
      <c r="E338" s="297" t="s">
        <v>284</v>
      </c>
      <c r="F338" s="269">
        <f aca="true" t="shared" si="19" ref="F338:H339">F339</f>
        <v>0</v>
      </c>
      <c r="G338" s="269">
        <f t="shared" si="19"/>
        <v>230000</v>
      </c>
      <c r="H338" s="269">
        <f t="shared" si="19"/>
        <v>230000</v>
      </c>
      <c r="I338" s="418"/>
    </row>
    <row r="339" spans="1:9" ht="14.25">
      <c r="A339" s="8"/>
      <c r="B339" s="58"/>
      <c r="C339" s="31">
        <v>4</v>
      </c>
      <c r="D339" s="37"/>
      <c r="E339" s="32" t="s">
        <v>8</v>
      </c>
      <c r="F339" s="33">
        <f t="shared" si="19"/>
        <v>0</v>
      </c>
      <c r="G339" s="33">
        <f t="shared" si="19"/>
        <v>230000</v>
      </c>
      <c r="H339" s="33">
        <f t="shared" si="19"/>
        <v>230000</v>
      </c>
      <c r="I339" s="418"/>
    </row>
    <row r="340" spans="1:9" ht="14.25">
      <c r="A340" s="8"/>
      <c r="B340" s="58"/>
      <c r="C340" s="31">
        <v>42</v>
      </c>
      <c r="D340" s="37"/>
      <c r="E340" s="32" t="s">
        <v>10</v>
      </c>
      <c r="F340" s="33">
        <v>0</v>
      </c>
      <c r="G340" s="33">
        <f>G341+G342</f>
        <v>230000</v>
      </c>
      <c r="H340" s="33">
        <f>H341+H342</f>
        <v>230000</v>
      </c>
      <c r="I340" s="418"/>
    </row>
    <row r="341" spans="1:9" ht="14.25">
      <c r="A341" s="8"/>
      <c r="B341" s="91" t="s">
        <v>89</v>
      </c>
      <c r="C341" s="92">
        <v>426</v>
      </c>
      <c r="D341" s="26">
        <v>52</v>
      </c>
      <c r="E341" s="205" t="s">
        <v>285</v>
      </c>
      <c r="F341" s="103">
        <v>0</v>
      </c>
      <c r="G341" s="103">
        <v>150000</v>
      </c>
      <c r="H341" s="103">
        <v>150000</v>
      </c>
      <c r="I341" s="418"/>
    </row>
    <row r="342" spans="1:9" ht="14.25">
      <c r="A342" s="8"/>
      <c r="B342" s="204" t="s">
        <v>89</v>
      </c>
      <c r="C342" s="92">
        <v>426</v>
      </c>
      <c r="D342" s="306" t="s">
        <v>425</v>
      </c>
      <c r="E342" s="205" t="s">
        <v>286</v>
      </c>
      <c r="F342" s="18">
        <v>0</v>
      </c>
      <c r="G342" s="18">
        <v>80000</v>
      </c>
      <c r="H342" s="18">
        <v>80000</v>
      </c>
      <c r="I342" s="418"/>
    </row>
    <row r="343" spans="1:9" ht="14.25">
      <c r="A343" s="8"/>
      <c r="B343" s="203"/>
      <c r="C343" s="42"/>
      <c r="D343" s="82"/>
      <c r="E343" s="36"/>
      <c r="F343" s="8"/>
      <c r="G343" s="8"/>
      <c r="H343" s="8"/>
      <c r="I343" s="418"/>
    </row>
    <row r="344" spans="1:9" ht="14.25">
      <c r="A344" s="299" t="s">
        <v>290</v>
      </c>
      <c r="B344" s="111"/>
      <c r="C344" s="217"/>
      <c r="D344" s="218"/>
      <c r="E344" s="262" t="s">
        <v>187</v>
      </c>
      <c r="F344" s="224">
        <v>0</v>
      </c>
      <c r="G344" s="224">
        <v>30000</v>
      </c>
      <c r="H344" s="224">
        <v>30000</v>
      </c>
      <c r="I344" s="418"/>
    </row>
    <row r="345" spans="1:9" ht="14.25">
      <c r="A345" s="8"/>
      <c r="B345" s="58"/>
      <c r="C345" s="31">
        <v>3</v>
      </c>
      <c r="D345" s="37"/>
      <c r="E345" s="32" t="s">
        <v>13</v>
      </c>
      <c r="F345" s="22">
        <v>0</v>
      </c>
      <c r="G345" s="22">
        <v>30000</v>
      </c>
      <c r="H345" s="22">
        <v>30000</v>
      </c>
      <c r="I345" s="418"/>
    </row>
    <row r="346" spans="1:9" ht="14.25">
      <c r="A346" s="8"/>
      <c r="B346" s="58"/>
      <c r="C346" s="31">
        <v>32</v>
      </c>
      <c r="D346" s="37"/>
      <c r="E346" s="32" t="s">
        <v>6</v>
      </c>
      <c r="F346" s="22">
        <v>0</v>
      </c>
      <c r="G346" s="22">
        <v>30000</v>
      </c>
      <c r="H346" s="22">
        <v>30000</v>
      </c>
      <c r="I346" s="418"/>
    </row>
    <row r="347" spans="1:9" ht="14.25">
      <c r="A347" s="8"/>
      <c r="B347" s="91" t="s">
        <v>86</v>
      </c>
      <c r="C347" s="92">
        <v>323</v>
      </c>
      <c r="D347" s="26">
        <v>52</v>
      </c>
      <c r="E347" s="92" t="s">
        <v>68</v>
      </c>
      <c r="F347" s="18">
        <v>0</v>
      </c>
      <c r="G347" s="18">
        <v>30000</v>
      </c>
      <c r="H347" s="18">
        <v>30000</v>
      </c>
      <c r="I347" s="418"/>
    </row>
    <row r="348" spans="1:9" ht="14.25">
      <c r="A348" s="36"/>
      <c r="B348" s="168"/>
      <c r="C348" s="37"/>
      <c r="D348" s="37"/>
      <c r="E348" s="195"/>
      <c r="F348" s="310"/>
      <c r="G348" s="310"/>
      <c r="H348" s="310" t="s">
        <v>224</v>
      </c>
      <c r="I348" s="418"/>
    </row>
    <row r="349" spans="1:9" ht="14.25">
      <c r="A349" s="17">
        <v>1</v>
      </c>
      <c r="B349" s="73" t="s">
        <v>77</v>
      </c>
      <c r="C349" s="35">
        <v>3</v>
      </c>
      <c r="D349" s="35">
        <v>4</v>
      </c>
      <c r="E349" s="16">
        <v>5</v>
      </c>
      <c r="F349" s="198">
        <v>6</v>
      </c>
      <c r="G349" s="198">
        <v>7</v>
      </c>
      <c r="H349" s="198">
        <v>8</v>
      </c>
      <c r="I349" s="418"/>
    </row>
    <row r="350" spans="1:9" ht="14.25">
      <c r="A350" s="8"/>
      <c r="B350" s="75"/>
      <c r="C350" s="42"/>
      <c r="D350" s="82"/>
      <c r="E350" s="42"/>
      <c r="F350" s="127"/>
      <c r="G350" s="127"/>
      <c r="H350" s="127"/>
      <c r="I350" s="418"/>
    </row>
    <row r="351" spans="1:9" ht="14.25">
      <c r="A351" s="136" t="s">
        <v>163</v>
      </c>
      <c r="B351" s="167"/>
      <c r="C351" s="108"/>
      <c r="D351" s="108"/>
      <c r="E351" s="139" t="s">
        <v>168</v>
      </c>
      <c r="F351" s="125">
        <f>F352+F378+F383</f>
        <v>107075</v>
      </c>
      <c r="G351" s="125">
        <f>G352+G378+G383+G388</f>
        <v>1340000</v>
      </c>
      <c r="H351" s="125">
        <f>H352+H378+H383+H388</f>
        <v>1050000</v>
      </c>
      <c r="I351" s="418"/>
    </row>
    <row r="352" spans="1:9" ht="14.25">
      <c r="A352" s="259" t="s">
        <v>169</v>
      </c>
      <c r="B352" s="282"/>
      <c r="C352" s="260"/>
      <c r="D352" s="260"/>
      <c r="E352" s="261" t="s">
        <v>227</v>
      </c>
      <c r="F352" s="220">
        <f>F359+F354</f>
        <v>107075</v>
      </c>
      <c r="G352" s="220">
        <f>G359+G354+G367+G373</f>
        <v>570000</v>
      </c>
      <c r="H352" s="220">
        <f>H359+H354+H367+H373</f>
        <v>280000</v>
      </c>
      <c r="I352" s="418"/>
    </row>
    <row r="353" spans="6:9" ht="14.25">
      <c r="F353" s="33"/>
      <c r="G353" s="33"/>
      <c r="H353" s="33"/>
      <c r="I353" s="418"/>
    </row>
    <row r="354" spans="1:9" ht="14.25">
      <c r="A354" s="208" t="s">
        <v>312</v>
      </c>
      <c r="B354" s="330"/>
      <c r="C354" s="331"/>
      <c r="D354" s="332"/>
      <c r="E354" s="208" t="s">
        <v>313</v>
      </c>
      <c r="F354" s="269">
        <f>F355</f>
        <v>80000</v>
      </c>
      <c r="G354" s="269">
        <f aca="true" t="shared" si="20" ref="G354:H356">G355</f>
        <v>20000</v>
      </c>
      <c r="H354" s="269">
        <f t="shared" si="20"/>
        <v>20000</v>
      </c>
      <c r="I354" s="418"/>
    </row>
    <row r="355" spans="1:9" ht="14.25">
      <c r="A355" s="196"/>
      <c r="B355" s="203"/>
      <c r="C355" s="7">
        <v>4</v>
      </c>
      <c r="D355" s="62"/>
      <c r="E355" s="32" t="s">
        <v>8</v>
      </c>
      <c r="F355" s="33">
        <f>F356</f>
        <v>80000</v>
      </c>
      <c r="G355" s="33">
        <f t="shared" si="20"/>
        <v>20000</v>
      </c>
      <c r="H355" s="33">
        <f t="shared" si="20"/>
        <v>20000</v>
      </c>
      <c r="I355" s="418"/>
    </row>
    <row r="356" spans="1:9" ht="14.25">
      <c r="A356" s="196"/>
      <c r="B356" s="203"/>
      <c r="C356" s="31">
        <v>42</v>
      </c>
      <c r="D356" s="37"/>
      <c r="E356" s="32" t="s">
        <v>10</v>
      </c>
      <c r="F356" s="33">
        <f>F357</f>
        <v>80000</v>
      </c>
      <c r="G356" s="33">
        <f t="shared" si="20"/>
        <v>20000</v>
      </c>
      <c r="H356" s="33">
        <f t="shared" si="20"/>
        <v>20000</v>
      </c>
      <c r="I356" s="418"/>
    </row>
    <row r="357" spans="1:9" ht="14.25">
      <c r="A357" s="196"/>
      <c r="B357" s="307" t="s">
        <v>90</v>
      </c>
      <c r="C357" s="313">
        <v>426</v>
      </c>
      <c r="D357" s="200">
        <v>11</v>
      </c>
      <c r="E357" s="205" t="s">
        <v>52</v>
      </c>
      <c r="F357" s="103">
        <v>80000</v>
      </c>
      <c r="G357" s="103">
        <v>20000</v>
      </c>
      <c r="H357" s="103">
        <v>20000</v>
      </c>
      <c r="I357" s="418"/>
    </row>
    <row r="358" ht="12.75">
      <c r="I358" s="418"/>
    </row>
    <row r="359" spans="1:9" ht="14.25">
      <c r="A359" s="212" t="s">
        <v>211</v>
      </c>
      <c r="B359" s="209"/>
      <c r="C359" s="210"/>
      <c r="D359" s="211"/>
      <c r="E359" s="281" t="s">
        <v>287</v>
      </c>
      <c r="F359" s="298">
        <f>F360</f>
        <v>27075</v>
      </c>
      <c r="G359" s="298">
        <f>G360</f>
        <v>210000</v>
      </c>
      <c r="H359" s="298">
        <f>H360</f>
        <v>210000</v>
      </c>
      <c r="I359" s="418"/>
    </row>
    <row r="360" spans="1:9" ht="14.25">
      <c r="A360" s="72"/>
      <c r="B360" s="75"/>
      <c r="C360" s="7">
        <v>4</v>
      </c>
      <c r="D360" s="62"/>
      <c r="E360" s="32" t="s">
        <v>8</v>
      </c>
      <c r="F360" s="171">
        <f>F361+F363</f>
        <v>27075</v>
      </c>
      <c r="G360" s="171">
        <f>G361+G363</f>
        <v>210000</v>
      </c>
      <c r="H360" s="171">
        <f>H361+H363</f>
        <v>210000</v>
      </c>
      <c r="I360" s="418"/>
    </row>
    <row r="361" spans="1:9" ht="14.25">
      <c r="A361" s="72"/>
      <c r="B361" s="75"/>
      <c r="C361" s="31">
        <v>41</v>
      </c>
      <c r="D361" s="37"/>
      <c r="E361" s="89" t="s">
        <v>270</v>
      </c>
      <c r="F361" s="171">
        <f>F362</f>
        <v>0</v>
      </c>
      <c r="G361" s="171">
        <f>G362</f>
        <v>80000</v>
      </c>
      <c r="H361" s="171">
        <f>H362</f>
        <v>80000</v>
      </c>
      <c r="I361" s="418"/>
    </row>
    <row r="362" spans="1:9" ht="14.25">
      <c r="A362" s="72"/>
      <c r="B362" s="91"/>
      <c r="C362" s="313">
        <v>411</v>
      </c>
      <c r="D362" s="200">
        <v>52</v>
      </c>
      <c r="E362" s="205" t="s">
        <v>271</v>
      </c>
      <c r="F362" s="170">
        <v>0</v>
      </c>
      <c r="G362" s="170">
        <v>80000</v>
      </c>
      <c r="H362" s="170">
        <v>80000</v>
      </c>
      <c r="I362" s="418"/>
    </row>
    <row r="363" spans="1:9" ht="14.25">
      <c r="A363" s="72"/>
      <c r="B363" s="75"/>
      <c r="C363" s="31">
        <v>42</v>
      </c>
      <c r="D363" s="37"/>
      <c r="E363" s="32" t="s">
        <v>10</v>
      </c>
      <c r="F363" s="171">
        <f>F364+F365</f>
        <v>27075</v>
      </c>
      <c r="G363" s="171">
        <f>G364+G365</f>
        <v>130000</v>
      </c>
      <c r="H363" s="171">
        <f>H364+H365</f>
        <v>130000</v>
      </c>
      <c r="I363" s="418"/>
    </row>
    <row r="364" spans="1:9" ht="14.25">
      <c r="A364" s="8"/>
      <c r="B364" s="91" t="s">
        <v>90</v>
      </c>
      <c r="C364" s="92">
        <v>426</v>
      </c>
      <c r="D364" s="26">
        <v>11</v>
      </c>
      <c r="E364" s="300" t="s">
        <v>294</v>
      </c>
      <c r="F364" s="170">
        <v>0</v>
      </c>
      <c r="G364" s="170">
        <v>80000</v>
      </c>
      <c r="H364" s="170">
        <v>80000</v>
      </c>
      <c r="I364" s="418"/>
    </row>
    <row r="365" spans="1:9" ht="14.25">
      <c r="A365" s="8"/>
      <c r="B365" s="91" t="s">
        <v>90</v>
      </c>
      <c r="C365" s="92">
        <v>426</v>
      </c>
      <c r="D365" s="26">
        <v>11</v>
      </c>
      <c r="E365" s="93" t="s">
        <v>109</v>
      </c>
      <c r="F365" s="170">
        <v>27075</v>
      </c>
      <c r="G365" s="170">
        <v>50000</v>
      </c>
      <c r="H365" s="170">
        <v>50000</v>
      </c>
      <c r="I365" s="418"/>
    </row>
    <row r="366" spans="1:9" ht="14.25">
      <c r="A366" s="8"/>
      <c r="B366" s="75"/>
      <c r="C366" s="42"/>
      <c r="D366" s="82"/>
      <c r="E366" s="94"/>
      <c r="F366" s="171"/>
      <c r="G366" s="171"/>
      <c r="H366" s="171"/>
      <c r="I366" s="418"/>
    </row>
    <row r="367" spans="1:9" ht="14.25">
      <c r="A367" s="212" t="s">
        <v>368</v>
      </c>
      <c r="B367" s="209"/>
      <c r="C367" s="210"/>
      <c r="D367" s="211"/>
      <c r="E367" s="281" t="s">
        <v>334</v>
      </c>
      <c r="F367" s="298"/>
      <c r="G367" s="298">
        <f>G368</f>
        <v>290000</v>
      </c>
      <c r="H367" s="298">
        <f>H368</f>
        <v>50000</v>
      </c>
      <c r="I367" s="391"/>
    </row>
    <row r="368" spans="1:9" ht="14.25">
      <c r="A368" s="72"/>
      <c r="B368" s="75"/>
      <c r="C368" s="7">
        <v>4</v>
      </c>
      <c r="D368" s="62"/>
      <c r="E368" s="32" t="s">
        <v>8</v>
      </c>
      <c r="F368" s="171"/>
      <c r="G368" s="171">
        <f>G369</f>
        <v>290000</v>
      </c>
      <c r="H368" s="171">
        <f>H369</f>
        <v>50000</v>
      </c>
      <c r="I368" s="418"/>
    </row>
    <row r="369" spans="1:9" ht="14.25">
      <c r="A369" s="72"/>
      <c r="B369" s="75"/>
      <c r="C369" s="31">
        <v>42</v>
      </c>
      <c r="D369" s="37"/>
      <c r="E369" s="32" t="s">
        <v>10</v>
      </c>
      <c r="F369" s="171">
        <f>F370+F371</f>
        <v>0</v>
      </c>
      <c r="G369" s="171">
        <f>G370+G371</f>
        <v>290000</v>
      </c>
      <c r="H369" s="171">
        <f>H370+H371</f>
        <v>50000</v>
      </c>
      <c r="I369" s="418"/>
    </row>
    <row r="370" spans="1:9" ht="14.25">
      <c r="A370" s="8"/>
      <c r="B370" s="173" t="s">
        <v>90</v>
      </c>
      <c r="C370" s="92">
        <v>426</v>
      </c>
      <c r="D370" s="26">
        <v>52</v>
      </c>
      <c r="E370" s="300" t="s">
        <v>335</v>
      </c>
      <c r="F370" s="348">
        <v>0</v>
      </c>
      <c r="G370" s="348">
        <v>240000</v>
      </c>
      <c r="H370" s="348">
        <v>0</v>
      </c>
      <c r="I370" s="418"/>
    </row>
    <row r="371" spans="1:9" ht="14.25">
      <c r="A371" s="8"/>
      <c r="B371" s="173" t="s">
        <v>90</v>
      </c>
      <c r="C371" s="92">
        <v>426</v>
      </c>
      <c r="D371" s="26">
        <v>11</v>
      </c>
      <c r="E371" s="93" t="s">
        <v>109</v>
      </c>
      <c r="F371" s="348">
        <v>0</v>
      </c>
      <c r="G371" s="348">
        <v>50000</v>
      </c>
      <c r="H371" s="348">
        <v>50000</v>
      </c>
      <c r="I371" s="418"/>
    </row>
    <row r="372" spans="1:9" ht="14.25">
      <c r="A372" s="8"/>
      <c r="B372" s="81"/>
      <c r="C372" s="42"/>
      <c r="D372" s="82"/>
      <c r="E372" s="94"/>
      <c r="F372" s="349"/>
      <c r="G372" s="349"/>
      <c r="H372" s="349"/>
      <c r="I372" s="418"/>
    </row>
    <row r="373" spans="1:9" ht="14.25">
      <c r="A373" s="208" t="s">
        <v>369</v>
      </c>
      <c r="B373" s="209"/>
      <c r="C373" s="210"/>
      <c r="D373" s="211"/>
      <c r="E373" s="281" t="s">
        <v>370</v>
      </c>
      <c r="F373" s="298"/>
      <c r="G373" s="298">
        <f aca="true" t="shared" si="21" ref="G373:H375">G374</f>
        <v>50000</v>
      </c>
      <c r="H373" s="298">
        <f t="shared" si="21"/>
        <v>0</v>
      </c>
      <c r="I373" s="418"/>
    </row>
    <row r="374" spans="1:9" ht="14.25">
      <c r="A374" s="231"/>
      <c r="B374" s="81"/>
      <c r="C374" s="7">
        <v>4</v>
      </c>
      <c r="D374" s="62"/>
      <c r="E374" s="32" t="s">
        <v>8</v>
      </c>
      <c r="F374" s="349"/>
      <c r="G374" s="349">
        <f t="shared" si="21"/>
        <v>50000</v>
      </c>
      <c r="H374" s="349">
        <f t="shared" si="21"/>
        <v>0</v>
      </c>
      <c r="I374" s="418"/>
    </row>
    <row r="375" spans="1:9" ht="14.25">
      <c r="A375" s="8"/>
      <c r="B375" s="81"/>
      <c r="C375" s="31">
        <v>42</v>
      </c>
      <c r="D375" s="37"/>
      <c r="E375" s="32" t="s">
        <v>10</v>
      </c>
      <c r="F375" s="349"/>
      <c r="G375" s="349">
        <f t="shared" si="21"/>
        <v>50000</v>
      </c>
      <c r="H375" s="349">
        <f t="shared" si="21"/>
        <v>0</v>
      </c>
      <c r="I375" s="418"/>
    </row>
    <row r="376" spans="1:9" ht="14.25">
      <c r="A376" s="8"/>
      <c r="B376" s="307" t="s">
        <v>90</v>
      </c>
      <c r="C376" s="92">
        <v>426</v>
      </c>
      <c r="D376" s="26">
        <v>11</v>
      </c>
      <c r="E376" s="300" t="s">
        <v>370</v>
      </c>
      <c r="F376" s="348"/>
      <c r="G376" s="348">
        <v>50000</v>
      </c>
      <c r="H376" s="348">
        <v>0</v>
      </c>
      <c r="I376" s="418"/>
    </row>
    <row r="377" spans="1:9" ht="14.25">
      <c r="A377" s="8"/>
      <c r="B377" s="81"/>
      <c r="C377" s="42"/>
      <c r="D377" s="82"/>
      <c r="E377" s="94"/>
      <c r="F377" s="349"/>
      <c r="G377" s="349"/>
      <c r="H377" s="349"/>
      <c r="I377" s="418"/>
    </row>
    <row r="378" spans="1:9" ht="14.25">
      <c r="A378" s="270" t="s">
        <v>219</v>
      </c>
      <c r="B378" s="216"/>
      <c r="C378" s="217"/>
      <c r="D378" s="218"/>
      <c r="E378" s="259" t="s">
        <v>225</v>
      </c>
      <c r="F378" s="220">
        <f aca="true" t="shared" si="22" ref="F378:H380">F379</f>
        <v>0</v>
      </c>
      <c r="G378" s="220">
        <f t="shared" si="22"/>
        <v>600000</v>
      </c>
      <c r="H378" s="220">
        <f t="shared" si="22"/>
        <v>600000</v>
      </c>
      <c r="I378" s="418"/>
    </row>
    <row r="379" spans="1:9" ht="14.25">
      <c r="A379" s="43"/>
      <c r="B379" s="81"/>
      <c r="C379" s="7">
        <v>4</v>
      </c>
      <c r="D379" s="62"/>
      <c r="E379" s="32" t="s">
        <v>8</v>
      </c>
      <c r="F379" s="33">
        <f t="shared" si="22"/>
        <v>0</v>
      </c>
      <c r="G379" s="33">
        <f t="shared" si="22"/>
        <v>600000</v>
      </c>
      <c r="H379" s="33">
        <f t="shared" si="22"/>
        <v>600000</v>
      </c>
      <c r="I379" s="418"/>
    </row>
    <row r="380" spans="1:9" ht="14.25">
      <c r="A380" s="43"/>
      <c r="B380" s="81"/>
      <c r="C380" s="31">
        <v>42</v>
      </c>
      <c r="D380" s="37"/>
      <c r="E380" s="32" t="s">
        <v>226</v>
      </c>
      <c r="F380" s="33">
        <f t="shared" si="22"/>
        <v>0</v>
      </c>
      <c r="G380" s="33">
        <f t="shared" si="22"/>
        <v>600000</v>
      </c>
      <c r="H380" s="33">
        <f t="shared" si="22"/>
        <v>600000</v>
      </c>
      <c r="I380" s="418"/>
    </row>
    <row r="381" spans="1:9" ht="14.25">
      <c r="A381" s="43"/>
      <c r="B381" s="173" t="s">
        <v>90</v>
      </c>
      <c r="C381" s="92">
        <v>421</v>
      </c>
      <c r="D381" s="200">
        <v>52</v>
      </c>
      <c r="E381" s="205" t="s">
        <v>250</v>
      </c>
      <c r="F381" s="103">
        <v>0</v>
      </c>
      <c r="G381" s="103">
        <v>600000</v>
      </c>
      <c r="H381" s="103">
        <v>600000</v>
      </c>
      <c r="I381" s="418"/>
    </row>
    <row r="382" spans="1:9" ht="14.25">
      <c r="A382" s="43"/>
      <c r="B382" s="81"/>
      <c r="C382" s="42"/>
      <c r="D382" s="258"/>
      <c r="E382" s="202"/>
      <c r="F382" s="33"/>
      <c r="G382" s="33"/>
      <c r="H382" s="33"/>
      <c r="I382" s="418"/>
    </row>
    <row r="383" spans="1:9" ht="14.25">
      <c r="A383" s="215" t="s">
        <v>261</v>
      </c>
      <c r="B383" s="216"/>
      <c r="C383" s="217"/>
      <c r="D383" s="271"/>
      <c r="E383" s="219" t="s">
        <v>288</v>
      </c>
      <c r="F383" s="220">
        <v>0</v>
      </c>
      <c r="G383" s="220">
        <v>50000</v>
      </c>
      <c r="H383" s="220">
        <v>50000</v>
      </c>
      <c r="I383" s="418"/>
    </row>
    <row r="384" spans="1:9" ht="14.25">
      <c r="A384" s="43"/>
      <c r="C384" s="7">
        <v>4</v>
      </c>
      <c r="D384" s="62"/>
      <c r="E384" s="32" t="s">
        <v>8</v>
      </c>
      <c r="F384" s="33">
        <v>0</v>
      </c>
      <c r="G384" s="33">
        <v>50000</v>
      </c>
      <c r="H384" s="33">
        <v>50000</v>
      </c>
      <c r="I384" s="418"/>
    </row>
    <row r="385" spans="1:9" ht="14.25">
      <c r="A385" s="43"/>
      <c r="B385" s="81"/>
      <c r="C385" s="42">
        <v>45</v>
      </c>
      <c r="D385" s="258"/>
      <c r="E385" s="202" t="s">
        <v>263</v>
      </c>
      <c r="F385" s="33">
        <v>0</v>
      </c>
      <c r="G385" s="33">
        <v>50000</v>
      </c>
      <c r="H385" s="33">
        <v>50000</v>
      </c>
      <c r="I385" s="418"/>
    </row>
    <row r="386" spans="1:9" ht="14.25">
      <c r="A386" s="43"/>
      <c r="B386" s="307" t="s">
        <v>90</v>
      </c>
      <c r="C386" s="92">
        <v>454</v>
      </c>
      <c r="D386" s="26">
        <v>11</v>
      </c>
      <c r="E386" s="300" t="s">
        <v>262</v>
      </c>
      <c r="F386" s="103">
        <v>0</v>
      </c>
      <c r="G386" s="103">
        <v>50000</v>
      </c>
      <c r="H386" s="103">
        <v>50000</v>
      </c>
      <c r="I386" s="418"/>
    </row>
    <row r="387" spans="1:9" ht="14.25">
      <c r="A387" s="43"/>
      <c r="B387" s="273"/>
      <c r="C387" s="42"/>
      <c r="D387" s="82"/>
      <c r="E387" s="274"/>
      <c r="F387" s="33"/>
      <c r="G387" s="33"/>
      <c r="H387" s="33"/>
      <c r="I387" s="418"/>
    </row>
    <row r="388" spans="1:9" ht="14.25">
      <c r="A388" s="215" t="s">
        <v>371</v>
      </c>
      <c r="B388" s="221"/>
      <c r="C388" s="217"/>
      <c r="D388" s="218"/>
      <c r="E388" s="290" t="s">
        <v>372</v>
      </c>
      <c r="F388" s="220"/>
      <c r="G388" s="220">
        <f aca="true" t="shared" si="23" ref="G388:H390">G389</f>
        <v>120000</v>
      </c>
      <c r="H388" s="220">
        <f t="shared" si="23"/>
        <v>120000</v>
      </c>
      <c r="I388" s="418"/>
    </row>
    <row r="389" spans="1:9" ht="14.25">
      <c r="A389" s="43"/>
      <c r="B389" s="273"/>
      <c r="C389" s="7">
        <v>4</v>
      </c>
      <c r="D389" s="62"/>
      <c r="E389" s="32" t="s">
        <v>8</v>
      </c>
      <c r="F389" s="33"/>
      <c r="G389" s="33">
        <f t="shared" si="23"/>
        <v>120000</v>
      </c>
      <c r="H389" s="33">
        <f t="shared" si="23"/>
        <v>120000</v>
      </c>
      <c r="I389" s="418"/>
    </row>
    <row r="390" spans="1:9" ht="14.25">
      <c r="A390" s="43"/>
      <c r="B390" s="273"/>
      <c r="C390" s="31">
        <v>42</v>
      </c>
      <c r="D390" s="37"/>
      <c r="E390" s="32" t="s">
        <v>10</v>
      </c>
      <c r="F390" s="33"/>
      <c r="G390" s="33">
        <f t="shared" si="23"/>
        <v>120000</v>
      </c>
      <c r="H390" s="33">
        <f t="shared" si="23"/>
        <v>120000</v>
      </c>
      <c r="I390" s="418"/>
    </row>
    <row r="391" spans="1:9" ht="14.25">
      <c r="A391" s="43"/>
      <c r="B391" s="273"/>
      <c r="C391" s="92">
        <v>422</v>
      </c>
      <c r="D391" s="26">
        <v>52</v>
      </c>
      <c r="E391" s="300" t="s">
        <v>373</v>
      </c>
      <c r="F391" s="103"/>
      <c r="G391" s="103">
        <v>120000</v>
      </c>
      <c r="H391" s="103">
        <v>120000</v>
      </c>
      <c r="I391" s="418"/>
    </row>
    <row r="392" spans="1:9" ht="14.25">
      <c r="A392" s="36"/>
      <c r="B392" s="273"/>
      <c r="C392" s="42"/>
      <c r="D392" s="82"/>
      <c r="E392" s="274"/>
      <c r="F392" s="33"/>
      <c r="G392" s="33"/>
      <c r="H392" s="33"/>
      <c r="I392" s="418"/>
    </row>
    <row r="393" spans="1:9" ht="14.25">
      <c r="A393" s="174" t="s">
        <v>191</v>
      </c>
      <c r="B393" s="155"/>
      <c r="C393" s="175"/>
      <c r="D393" s="176"/>
      <c r="E393" s="177" t="s">
        <v>188</v>
      </c>
      <c r="F393" s="80">
        <f>F395+F401+F406</f>
        <v>629379</v>
      </c>
      <c r="G393" s="80">
        <f>G395+G401+G406</f>
        <v>3245000</v>
      </c>
      <c r="H393" s="80">
        <f>H395+H401+H406</f>
        <v>3245000</v>
      </c>
      <c r="I393" s="418"/>
    </row>
    <row r="394" ht="12.75">
      <c r="I394" s="418"/>
    </row>
    <row r="395" spans="1:9" ht="14.25">
      <c r="A395" s="270" t="s">
        <v>212</v>
      </c>
      <c r="B395" s="272"/>
      <c r="C395" s="270"/>
      <c r="D395" s="223"/>
      <c r="E395" s="215" t="s">
        <v>319</v>
      </c>
      <c r="F395" s="224">
        <f aca="true" t="shared" si="24" ref="F395:H396">F396</f>
        <v>127343</v>
      </c>
      <c r="G395" s="224">
        <f t="shared" si="24"/>
        <v>210000</v>
      </c>
      <c r="H395" s="224">
        <f t="shared" si="24"/>
        <v>210000</v>
      </c>
      <c r="I395" s="418"/>
    </row>
    <row r="396" spans="1:9" ht="14.25">
      <c r="A396" s="8"/>
      <c r="B396" s="75"/>
      <c r="C396" s="31">
        <v>3</v>
      </c>
      <c r="D396" s="37"/>
      <c r="E396" s="32" t="s">
        <v>13</v>
      </c>
      <c r="F396" s="22">
        <f t="shared" si="24"/>
        <v>127343</v>
      </c>
      <c r="G396" s="22">
        <f t="shared" si="24"/>
        <v>210000</v>
      </c>
      <c r="H396" s="22">
        <f t="shared" si="24"/>
        <v>210000</v>
      </c>
      <c r="I396" s="418"/>
    </row>
    <row r="397" spans="1:9" ht="14.25">
      <c r="A397" s="8"/>
      <c r="B397" s="75"/>
      <c r="C397" s="31">
        <v>32</v>
      </c>
      <c r="D397" s="37"/>
      <c r="E397" s="32" t="s">
        <v>6</v>
      </c>
      <c r="F397" s="22">
        <f>F398+F399</f>
        <v>127343</v>
      </c>
      <c r="G397" s="22">
        <f>G398+G399</f>
        <v>210000</v>
      </c>
      <c r="H397" s="22">
        <f>H398+H399</f>
        <v>210000</v>
      </c>
      <c r="I397" s="418"/>
    </row>
    <row r="398" spans="1:9" ht="14.25">
      <c r="A398" s="8"/>
      <c r="B398" s="91" t="s">
        <v>88</v>
      </c>
      <c r="C398" s="92">
        <v>322</v>
      </c>
      <c r="D398" s="26">
        <v>52</v>
      </c>
      <c r="E398" s="102" t="s">
        <v>44</v>
      </c>
      <c r="F398" s="18">
        <v>1063</v>
      </c>
      <c r="G398" s="18">
        <v>10000</v>
      </c>
      <c r="H398" s="18">
        <v>10000</v>
      </c>
      <c r="I398" s="418"/>
    </row>
    <row r="399" spans="1:9" ht="14.25">
      <c r="A399" s="8"/>
      <c r="B399" s="173" t="s">
        <v>88</v>
      </c>
      <c r="C399" s="92">
        <v>323</v>
      </c>
      <c r="D399" s="26">
        <v>52</v>
      </c>
      <c r="E399" s="102" t="s">
        <v>68</v>
      </c>
      <c r="F399" s="18">
        <v>126280</v>
      </c>
      <c r="G399" s="18">
        <v>200000</v>
      </c>
      <c r="H399" s="18">
        <v>200000</v>
      </c>
      <c r="I399" s="418"/>
    </row>
    <row r="400" spans="1:9" ht="14.25">
      <c r="A400" s="8"/>
      <c r="B400" s="81"/>
      <c r="C400" s="42"/>
      <c r="D400" s="82"/>
      <c r="E400" s="36"/>
      <c r="F400" s="127"/>
      <c r="G400" s="127"/>
      <c r="H400" s="127"/>
      <c r="I400" s="418"/>
    </row>
    <row r="401" spans="1:9" ht="14.25">
      <c r="A401" s="270" t="s">
        <v>213</v>
      </c>
      <c r="B401" s="272"/>
      <c r="C401" s="270"/>
      <c r="D401" s="223"/>
      <c r="E401" s="262" t="s">
        <v>165</v>
      </c>
      <c r="F401" s="327">
        <f aca="true" t="shared" si="25" ref="F401:H403">F402</f>
        <v>9500</v>
      </c>
      <c r="G401" s="327">
        <f t="shared" si="25"/>
        <v>15000</v>
      </c>
      <c r="H401" s="327">
        <f t="shared" si="25"/>
        <v>15000</v>
      </c>
      <c r="I401" s="418"/>
    </row>
    <row r="402" spans="1:9" ht="14.25">
      <c r="A402" s="8"/>
      <c r="B402" s="75"/>
      <c r="C402" s="31">
        <v>3</v>
      </c>
      <c r="D402" s="37"/>
      <c r="E402" s="32" t="s">
        <v>13</v>
      </c>
      <c r="F402" s="225">
        <f t="shared" si="25"/>
        <v>9500</v>
      </c>
      <c r="G402" s="225">
        <f t="shared" si="25"/>
        <v>15000</v>
      </c>
      <c r="H402" s="225">
        <f t="shared" si="25"/>
        <v>15000</v>
      </c>
      <c r="I402" s="418"/>
    </row>
    <row r="403" spans="1:9" ht="14.25">
      <c r="A403" s="8"/>
      <c r="B403" s="75"/>
      <c r="C403" s="31">
        <v>32</v>
      </c>
      <c r="D403" s="37"/>
      <c r="E403" s="32" t="s">
        <v>6</v>
      </c>
      <c r="F403" s="225">
        <f t="shared" si="25"/>
        <v>9500</v>
      </c>
      <c r="G403" s="225">
        <f t="shared" si="25"/>
        <v>15000</v>
      </c>
      <c r="H403" s="225">
        <f t="shared" si="25"/>
        <v>15000</v>
      </c>
      <c r="I403" s="418"/>
    </row>
    <row r="404" spans="1:9" ht="14.25">
      <c r="A404" s="8"/>
      <c r="B404" s="91" t="s">
        <v>88</v>
      </c>
      <c r="C404" s="92">
        <v>323</v>
      </c>
      <c r="D404" s="26">
        <v>52</v>
      </c>
      <c r="E404" s="102" t="s">
        <v>68</v>
      </c>
      <c r="F404" s="18">
        <v>9500</v>
      </c>
      <c r="G404" s="18">
        <v>15000</v>
      </c>
      <c r="H404" s="18">
        <v>15000</v>
      </c>
      <c r="I404" s="418"/>
    </row>
    <row r="405" spans="1:9" ht="14.25">
      <c r="A405" s="59"/>
      <c r="B405" s="178"/>
      <c r="C405" s="161"/>
      <c r="D405" s="21"/>
      <c r="E405" s="169"/>
      <c r="F405" s="162"/>
      <c r="G405" s="162"/>
      <c r="H405" s="162"/>
      <c r="I405" s="418"/>
    </row>
    <row r="406" spans="1:9" ht="14.25">
      <c r="A406" s="179" t="s">
        <v>214</v>
      </c>
      <c r="B406" s="111"/>
      <c r="C406" s="180"/>
      <c r="D406" s="181"/>
      <c r="E406" s="182" t="s">
        <v>170</v>
      </c>
      <c r="F406" s="183">
        <f>F408+F418+F429+F413+F423+F437</f>
        <v>492536</v>
      </c>
      <c r="G406" s="328">
        <f>G408+G418+G429+G413+G423+G437+G443</f>
        <v>3020000</v>
      </c>
      <c r="H406" s="328">
        <f>H408+H418+H429+H413+H423+H437+H443</f>
        <v>3020000</v>
      </c>
      <c r="I406" s="418"/>
    </row>
    <row r="407" spans="1:9" ht="14.25">
      <c r="A407" s="8"/>
      <c r="B407" s="75"/>
      <c r="C407" s="42"/>
      <c r="D407" s="82"/>
      <c r="E407" s="94"/>
      <c r="F407" s="22"/>
      <c r="G407" s="22"/>
      <c r="H407" s="22"/>
      <c r="I407" s="418"/>
    </row>
    <row r="408" spans="1:9" ht="14.25">
      <c r="A408" s="184" t="s">
        <v>215</v>
      </c>
      <c r="B408" s="131"/>
      <c r="C408" s="134"/>
      <c r="D408" s="135"/>
      <c r="E408" s="281" t="s">
        <v>251</v>
      </c>
      <c r="F408" s="133">
        <f aca="true" t="shared" si="26" ref="F408:H410">F409</f>
        <v>0</v>
      </c>
      <c r="G408" s="133">
        <f t="shared" si="26"/>
        <v>300000</v>
      </c>
      <c r="H408" s="133">
        <f t="shared" si="26"/>
        <v>300000</v>
      </c>
      <c r="I408" s="418"/>
    </row>
    <row r="409" spans="1:9" ht="14.25">
      <c r="A409" s="8"/>
      <c r="B409" s="75"/>
      <c r="C409" s="7">
        <v>4</v>
      </c>
      <c r="D409" s="62"/>
      <c r="E409" s="32" t="s">
        <v>8</v>
      </c>
      <c r="F409" s="233">
        <f t="shared" si="26"/>
        <v>0</v>
      </c>
      <c r="G409" s="233">
        <f t="shared" si="26"/>
        <v>300000</v>
      </c>
      <c r="H409" s="233">
        <f t="shared" si="26"/>
        <v>300000</v>
      </c>
      <c r="I409" s="418"/>
    </row>
    <row r="410" spans="1:9" ht="14.25">
      <c r="A410" s="8"/>
      <c r="B410" s="75"/>
      <c r="C410" s="31">
        <v>42</v>
      </c>
      <c r="D410" s="37"/>
      <c r="E410" s="32" t="s">
        <v>10</v>
      </c>
      <c r="F410" s="233">
        <f t="shared" si="26"/>
        <v>0</v>
      </c>
      <c r="G410" s="233">
        <f t="shared" si="26"/>
        <v>300000</v>
      </c>
      <c r="H410" s="233">
        <f t="shared" si="26"/>
        <v>300000</v>
      </c>
      <c r="I410" s="418"/>
    </row>
    <row r="411" spans="1:9" ht="14.25">
      <c r="A411" s="8"/>
      <c r="B411" s="91" t="s">
        <v>88</v>
      </c>
      <c r="C411" s="92">
        <v>421</v>
      </c>
      <c r="D411" s="26">
        <v>52</v>
      </c>
      <c r="E411" s="93" t="s">
        <v>50</v>
      </c>
      <c r="F411" s="103">
        <v>0</v>
      </c>
      <c r="G411" s="103">
        <v>300000</v>
      </c>
      <c r="H411" s="103">
        <v>300000</v>
      </c>
      <c r="I411" s="418"/>
    </row>
    <row r="412" spans="1:9" ht="14.25">
      <c r="A412" s="8"/>
      <c r="B412" s="75"/>
      <c r="C412" s="42"/>
      <c r="D412" s="82"/>
      <c r="E412" s="94"/>
      <c r="F412" s="127"/>
      <c r="G412" s="127"/>
      <c r="H412" s="127"/>
      <c r="I412" s="418"/>
    </row>
    <row r="413" spans="1:9" ht="14.25">
      <c r="A413" s="237" t="s">
        <v>253</v>
      </c>
      <c r="B413" s="131"/>
      <c r="C413" s="134"/>
      <c r="D413" s="135"/>
      <c r="E413" s="232" t="s">
        <v>255</v>
      </c>
      <c r="F413" s="133">
        <f aca="true" t="shared" si="27" ref="F413:H415">F414</f>
        <v>0</v>
      </c>
      <c r="G413" s="133">
        <f t="shared" si="27"/>
        <v>300000</v>
      </c>
      <c r="H413" s="133">
        <f t="shared" si="27"/>
        <v>300000</v>
      </c>
      <c r="I413" s="418"/>
    </row>
    <row r="414" spans="1:9" ht="14.25">
      <c r="A414" s="8"/>
      <c r="B414" s="75"/>
      <c r="C414" s="7">
        <v>4</v>
      </c>
      <c r="D414" s="62"/>
      <c r="E414" s="32" t="s">
        <v>8</v>
      </c>
      <c r="F414" s="233">
        <f t="shared" si="27"/>
        <v>0</v>
      </c>
      <c r="G414" s="233">
        <f t="shared" si="27"/>
        <v>300000</v>
      </c>
      <c r="H414" s="233">
        <f t="shared" si="27"/>
        <v>300000</v>
      </c>
      <c r="I414" s="418"/>
    </row>
    <row r="415" spans="1:9" ht="14.25">
      <c r="A415" s="8"/>
      <c r="B415" s="75"/>
      <c r="C415" s="31">
        <v>42</v>
      </c>
      <c r="D415" s="37"/>
      <c r="E415" s="32" t="s">
        <v>10</v>
      </c>
      <c r="F415" s="233">
        <f t="shared" si="27"/>
        <v>0</v>
      </c>
      <c r="G415" s="233">
        <f t="shared" si="27"/>
        <v>300000</v>
      </c>
      <c r="H415" s="233">
        <f t="shared" si="27"/>
        <v>300000</v>
      </c>
      <c r="I415" s="418"/>
    </row>
    <row r="416" spans="1:9" ht="14.25">
      <c r="A416" s="8"/>
      <c r="B416" s="91" t="s">
        <v>88</v>
      </c>
      <c r="C416" s="92">
        <v>421</v>
      </c>
      <c r="D416" s="26">
        <v>52</v>
      </c>
      <c r="E416" s="93" t="s">
        <v>50</v>
      </c>
      <c r="F416" s="18">
        <v>0</v>
      </c>
      <c r="G416" s="18">
        <v>300000</v>
      </c>
      <c r="H416" s="18">
        <v>300000</v>
      </c>
      <c r="I416" s="418"/>
    </row>
    <row r="417" spans="1:9" ht="14.25">
      <c r="A417" s="59"/>
      <c r="B417" s="178"/>
      <c r="C417" s="161"/>
      <c r="D417" s="21"/>
      <c r="E417" s="169"/>
      <c r="F417" s="162"/>
      <c r="G417" s="162"/>
      <c r="H417" s="162"/>
      <c r="I417" s="418"/>
    </row>
    <row r="418" spans="1:9" ht="14.25">
      <c r="A418" s="234" t="s">
        <v>272</v>
      </c>
      <c r="B418" s="185"/>
      <c r="C418" s="163"/>
      <c r="D418" s="132"/>
      <c r="E418" s="235" t="s">
        <v>252</v>
      </c>
      <c r="F418" s="164">
        <f aca="true" t="shared" si="28" ref="F418:H420">F419</f>
        <v>0</v>
      </c>
      <c r="G418" s="164">
        <f t="shared" si="28"/>
        <v>600000</v>
      </c>
      <c r="H418" s="164">
        <f t="shared" si="28"/>
        <v>600000</v>
      </c>
      <c r="I418" s="418"/>
    </row>
    <row r="419" spans="1:9" ht="14.25">
      <c r="A419" s="59"/>
      <c r="B419" s="75"/>
      <c r="C419" s="186">
        <v>4</v>
      </c>
      <c r="D419" s="21"/>
      <c r="E419" s="159" t="s">
        <v>8</v>
      </c>
      <c r="F419" s="162">
        <f t="shared" si="28"/>
        <v>0</v>
      </c>
      <c r="G419" s="162">
        <f t="shared" si="28"/>
        <v>600000</v>
      </c>
      <c r="H419" s="162">
        <f t="shared" si="28"/>
        <v>600000</v>
      </c>
      <c r="I419" s="418"/>
    </row>
    <row r="420" spans="1:9" ht="14.25">
      <c r="A420" s="59"/>
      <c r="B420" s="75"/>
      <c r="C420" s="158">
        <v>42</v>
      </c>
      <c r="D420" s="21"/>
      <c r="E420" s="159" t="s">
        <v>10</v>
      </c>
      <c r="F420" s="162">
        <f t="shared" si="28"/>
        <v>0</v>
      </c>
      <c r="G420" s="162">
        <f t="shared" si="28"/>
        <v>600000</v>
      </c>
      <c r="H420" s="162">
        <f t="shared" si="28"/>
        <v>600000</v>
      </c>
      <c r="I420" s="418"/>
    </row>
    <row r="421" spans="1:9" ht="14.25">
      <c r="A421" s="59"/>
      <c r="B421" s="187" t="s">
        <v>88</v>
      </c>
      <c r="C421" s="160">
        <v>421</v>
      </c>
      <c r="D421" s="17">
        <v>52</v>
      </c>
      <c r="E421" s="236" t="s">
        <v>256</v>
      </c>
      <c r="F421" s="154">
        <v>0</v>
      </c>
      <c r="G421" s="154">
        <v>600000</v>
      </c>
      <c r="H421" s="154">
        <v>600000</v>
      </c>
      <c r="I421" s="418"/>
    </row>
    <row r="422" spans="1:9" ht="14.25">
      <c r="A422" s="59"/>
      <c r="B422" s="178"/>
      <c r="C422" s="161"/>
      <c r="D422" s="19"/>
      <c r="E422" s="238"/>
      <c r="F422" s="162"/>
      <c r="G422" s="162"/>
      <c r="H422" s="162"/>
      <c r="I422" s="418"/>
    </row>
    <row r="423" spans="1:9" ht="14.25">
      <c r="A423" s="234" t="s">
        <v>254</v>
      </c>
      <c r="B423" s="185"/>
      <c r="C423" s="163"/>
      <c r="D423" s="132"/>
      <c r="E423" s="235" t="s">
        <v>257</v>
      </c>
      <c r="F423" s="164">
        <f aca="true" t="shared" si="29" ref="F423:H424">F424</f>
        <v>0</v>
      </c>
      <c r="G423" s="164">
        <f t="shared" si="29"/>
        <v>1380000</v>
      </c>
      <c r="H423" s="164">
        <f t="shared" si="29"/>
        <v>1380000</v>
      </c>
      <c r="I423" s="418"/>
    </row>
    <row r="424" spans="1:9" ht="14.25">
      <c r="A424" s="59"/>
      <c r="B424" s="75"/>
      <c r="C424" s="186">
        <v>4</v>
      </c>
      <c r="D424" s="21"/>
      <c r="E424" s="159" t="s">
        <v>8</v>
      </c>
      <c r="F424" s="162">
        <f t="shared" si="29"/>
        <v>0</v>
      </c>
      <c r="G424" s="162">
        <f t="shared" si="29"/>
        <v>1380000</v>
      </c>
      <c r="H424" s="162">
        <f t="shared" si="29"/>
        <v>1380000</v>
      </c>
      <c r="I424" s="418"/>
    </row>
    <row r="425" spans="1:9" ht="14.25">
      <c r="A425" s="59"/>
      <c r="B425" s="75"/>
      <c r="C425" s="158">
        <v>42</v>
      </c>
      <c r="D425" s="21"/>
      <c r="E425" s="159" t="s">
        <v>10</v>
      </c>
      <c r="F425" s="162">
        <f>F427</f>
        <v>0</v>
      </c>
      <c r="G425" s="162">
        <f>G426+G427</f>
        <v>1380000</v>
      </c>
      <c r="H425" s="162">
        <f>H426+H427</f>
        <v>1380000</v>
      </c>
      <c r="I425" s="418"/>
    </row>
    <row r="426" spans="1:9" ht="14.25">
      <c r="A426" s="59"/>
      <c r="B426" s="204" t="s">
        <v>88</v>
      </c>
      <c r="C426" s="420">
        <v>426</v>
      </c>
      <c r="D426" s="200">
        <v>52</v>
      </c>
      <c r="E426" s="236" t="s">
        <v>336</v>
      </c>
      <c r="F426" s="421"/>
      <c r="G426" s="421">
        <v>180000</v>
      </c>
      <c r="H426" s="421">
        <v>180000</v>
      </c>
      <c r="I426" s="418"/>
    </row>
    <row r="427" spans="1:9" ht="14.25">
      <c r="A427" s="59"/>
      <c r="B427" s="187" t="s">
        <v>88</v>
      </c>
      <c r="C427" s="160">
        <v>421</v>
      </c>
      <c r="D427" s="17">
        <v>52</v>
      </c>
      <c r="E427" s="236" t="s">
        <v>257</v>
      </c>
      <c r="F427" s="154">
        <v>0</v>
      </c>
      <c r="G427" s="154">
        <v>1200000</v>
      </c>
      <c r="H427" s="154">
        <v>1200000</v>
      </c>
      <c r="I427" s="418"/>
    </row>
    <row r="428" spans="1:9" ht="14.25">
      <c r="A428" s="8"/>
      <c r="B428" s="58"/>
      <c r="C428" s="8"/>
      <c r="D428" s="21"/>
      <c r="E428" s="8"/>
      <c r="F428" s="8"/>
      <c r="G428" s="8"/>
      <c r="H428" s="8"/>
      <c r="I428" s="418"/>
    </row>
    <row r="429" spans="1:9" ht="14.25">
      <c r="A429" s="130" t="s">
        <v>196</v>
      </c>
      <c r="B429" s="131"/>
      <c r="C429" s="130"/>
      <c r="D429" s="132"/>
      <c r="E429" s="130" t="s">
        <v>197</v>
      </c>
      <c r="F429" s="133">
        <f>F430</f>
        <v>24812</v>
      </c>
      <c r="G429" s="133">
        <f>G430</f>
        <v>360000</v>
      </c>
      <c r="H429" s="133">
        <f>H430</f>
        <v>360000</v>
      </c>
      <c r="I429" s="418"/>
    </row>
    <row r="430" spans="1:9" ht="14.25">
      <c r="A430" s="43"/>
      <c r="B430" s="75"/>
      <c r="C430" s="7">
        <v>4</v>
      </c>
      <c r="D430" s="62"/>
      <c r="E430" s="32" t="s">
        <v>8</v>
      </c>
      <c r="F430" s="172">
        <f aca="true" t="shared" si="30" ref="F430:H431">F431</f>
        <v>24812</v>
      </c>
      <c r="G430" s="172">
        <f t="shared" si="30"/>
        <v>360000</v>
      </c>
      <c r="H430" s="172">
        <f t="shared" si="30"/>
        <v>360000</v>
      </c>
      <c r="I430" s="418"/>
    </row>
    <row r="431" spans="1:9" ht="14.25">
      <c r="A431" s="43"/>
      <c r="B431" s="75"/>
      <c r="C431" s="31">
        <v>42</v>
      </c>
      <c r="D431" s="37"/>
      <c r="E431" s="32" t="s">
        <v>10</v>
      </c>
      <c r="F431" s="172">
        <f t="shared" si="30"/>
        <v>24812</v>
      </c>
      <c r="G431" s="172">
        <f>G432+G433</f>
        <v>360000</v>
      </c>
      <c r="H431" s="172">
        <f>H432+H433</f>
        <v>360000</v>
      </c>
      <c r="I431" s="418"/>
    </row>
    <row r="432" spans="1:9" ht="14.25">
      <c r="A432" s="43"/>
      <c r="B432" s="173" t="s">
        <v>88</v>
      </c>
      <c r="C432" s="92">
        <v>426</v>
      </c>
      <c r="D432" s="26">
        <v>52</v>
      </c>
      <c r="E432" s="102" t="s">
        <v>198</v>
      </c>
      <c r="F432" s="103">
        <v>24812</v>
      </c>
      <c r="G432" s="103">
        <v>180000</v>
      </c>
      <c r="H432" s="103">
        <v>180000</v>
      </c>
      <c r="I432" s="418"/>
    </row>
    <row r="433" spans="1:9" ht="14.25">
      <c r="A433" s="43"/>
      <c r="B433" s="307" t="s">
        <v>88</v>
      </c>
      <c r="C433" s="92">
        <v>426</v>
      </c>
      <c r="D433" s="26">
        <v>52</v>
      </c>
      <c r="E433" s="205" t="s">
        <v>337</v>
      </c>
      <c r="F433" s="103"/>
      <c r="G433" s="103">
        <v>180000</v>
      </c>
      <c r="H433" s="103">
        <v>180000</v>
      </c>
      <c r="I433" s="418"/>
    </row>
    <row r="434" spans="1:9" ht="14.25">
      <c r="A434" s="36"/>
      <c r="B434" s="168"/>
      <c r="C434" s="37"/>
      <c r="D434" s="37"/>
      <c r="E434" s="195"/>
      <c r="F434" s="310"/>
      <c r="G434" s="310"/>
      <c r="H434" s="310" t="s">
        <v>307</v>
      </c>
      <c r="I434" s="418"/>
    </row>
    <row r="435" spans="1:9" ht="14.25">
      <c r="A435" s="17">
        <v>1</v>
      </c>
      <c r="B435" s="73" t="s">
        <v>77</v>
      </c>
      <c r="C435" s="35">
        <v>3</v>
      </c>
      <c r="D435" s="35">
        <v>4</v>
      </c>
      <c r="E435" s="16">
        <v>5</v>
      </c>
      <c r="F435" s="198">
        <v>6</v>
      </c>
      <c r="G435" s="198">
        <v>7</v>
      </c>
      <c r="H435" s="198">
        <v>8</v>
      </c>
      <c r="I435" s="418"/>
    </row>
    <row r="436" spans="1:9" ht="14.25">
      <c r="A436" s="43"/>
      <c r="B436" s="273"/>
      <c r="C436" s="42"/>
      <c r="D436" s="82"/>
      <c r="E436" s="202"/>
      <c r="F436" s="33"/>
      <c r="G436" s="33"/>
      <c r="H436" s="33"/>
      <c r="I436" s="418"/>
    </row>
    <row r="437" spans="1:9" ht="14.25">
      <c r="A437" s="208" t="s">
        <v>303</v>
      </c>
      <c r="B437" s="131"/>
      <c r="C437" s="130"/>
      <c r="D437" s="132"/>
      <c r="E437" s="208" t="s">
        <v>304</v>
      </c>
      <c r="F437" s="263">
        <f aca="true" t="shared" si="31" ref="F437:H438">F438</f>
        <v>467724</v>
      </c>
      <c r="G437" s="133">
        <f t="shared" si="31"/>
        <v>0</v>
      </c>
      <c r="H437" s="133">
        <f t="shared" si="31"/>
        <v>0</v>
      </c>
      <c r="I437" s="418"/>
    </row>
    <row r="438" spans="1:9" ht="14.25">
      <c r="A438" s="43"/>
      <c r="B438" s="75"/>
      <c r="C438" s="7">
        <v>4</v>
      </c>
      <c r="D438" s="62"/>
      <c r="E438" s="32" t="s">
        <v>8</v>
      </c>
      <c r="F438" s="172">
        <f t="shared" si="31"/>
        <v>467724</v>
      </c>
      <c r="G438" s="172">
        <f t="shared" si="31"/>
        <v>0</v>
      </c>
      <c r="H438" s="172">
        <f t="shared" si="31"/>
        <v>0</v>
      </c>
      <c r="I438" s="418"/>
    </row>
    <row r="439" spans="1:9" ht="14.25">
      <c r="A439" s="43"/>
      <c r="B439" s="75"/>
      <c r="C439" s="31">
        <v>42</v>
      </c>
      <c r="D439" s="37"/>
      <c r="E439" s="32" t="s">
        <v>10</v>
      </c>
      <c r="F439" s="172">
        <f>F441+F440</f>
        <v>467724</v>
      </c>
      <c r="G439" s="172">
        <f>G441+G440</f>
        <v>0</v>
      </c>
      <c r="H439" s="172">
        <f>H441+H440</f>
        <v>0</v>
      </c>
      <c r="I439" s="418"/>
    </row>
    <row r="440" spans="1:9" ht="14.25">
      <c r="A440" s="43"/>
      <c r="B440" s="314" t="s">
        <v>88</v>
      </c>
      <c r="C440" s="315">
        <v>421</v>
      </c>
      <c r="D440" s="316">
        <v>52</v>
      </c>
      <c r="E440" s="278" t="s">
        <v>305</v>
      </c>
      <c r="F440" s="239">
        <v>420755</v>
      </c>
      <c r="G440" s="239">
        <v>0</v>
      </c>
      <c r="H440" s="239">
        <v>0</v>
      </c>
      <c r="I440" s="418"/>
    </row>
    <row r="441" spans="1:9" ht="14.25">
      <c r="A441" s="43"/>
      <c r="B441" s="173" t="s">
        <v>88</v>
      </c>
      <c r="C441" s="92">
        <v>426</v>
      </c>
      <c r="D441" s="26">
        <v>52</v>
      </c>
      <c r="E441" s="205" t="s">
        <v>306</v>
      </c>
      <c r="F441" s="103">
        <v>46969</v>
      </c>
      <c r="G441" s="103">
        <v>0</v>
      </c>
      <c r="H441" s="103">
        <v>0</v>
      </c>
      <c r="I441" s="418"/>
    </row>
    <row r="442" spans="1:9" ht="14.25">
      <c r="A442" s="43"/>
      <c r="B442" s="81"/>
      <c r="C442" s="42"/>
      <c r="D442" s="82"/>
      <c r="E442" s="202"/>
      <c r="F442" s="33"/>
      <c r="G442" s="33"/>
      <c r="H442" s="33"/>
      <c r="I442" s="418"/>
    </row>
    <row r="443" spans="1:9" ht="14.25">
      <c r="A443" s="208" t="s">
        <v>324</v>
      </c>
      <c r="B443" s="131"/>
      <c r="C443" s="130"/>
      <c r="D443" s="132"/>
      <c r="E443" s="208" t="s">
        <v>322</v>
      </c>
      <c r="F443" s="269"/>
      <c r="G443" s="323">
        <f aca="true" t="shared" si="32" ref="G443:H445">G444</f>
        <v>80000</v>
      </c>
      <c r="H443" s="323">
        <f t="shared" si="32"/>
        <v>80000</v>
      </c>
      <c r="I443" s="418"/>
    </row>
    <row r="444" spans="1:9" ht="14.25">
      <c r="A444" s="43"/>
      <c r="B444" s="75"/>
      <c r="C444" s="7">
        <v>4</v>
      </c>
      <c r="D444" s="62"/>
      <c r="E444" s="32" t="s">
        <v>8</v>
      </c>
      <c r="F444" s="33"/>
      <c r="G444" s="325">
        <f t="shared" si="32"/>
        <v>80000</v>
      </c>
      <c r="H444" s="325">
        <f t="shared" si="32"/>
        <v>80000</v>
      </c>
      <c r="I444" s="418"/>
    </row>
    <row r="445" spans="1:9" ht="14.25">
      <c r="A445" s="43"/>
      <c r="B445" s="424"/>
      <c r="C445" s="31">
        <v>42</v>
      </c>
      <c r="D445" s="37"/>
      <c r="E445" s="32" t="s">
        <v>10</v>
      </c>
      <c r="F445" s="33"/>
      <c r="G445" s="325">
        <f t="shared" si="32"/>
        <v>80000</v>
      </c>
      <c r="H445" s="325">
        <f t="shared" si="32"/>
        <v>80000</v>
      </c>
      <c r="I445" s="418"/>
    </row>
    <row r="446" spans="1:9" ht="14.25">
      <c r="A446" s="43"/>
      <c r="B446" s="173" t="s">
        <v>88</v>
      </c>
      <c r="C446" s="313">
        <v>426</v>
      </c>
      <c r="D446" s="200">
        <v>52</v>
      </c>
      <c r="E446" s="205" t="s">
        <v>323</v>
      </c>
      <c r="F446" s="103"/>
      <c r="G446" s="239">
        <v>80000</v>
      </c>
      <c r="H446" s="239">
        <v>80000</v>
      </c>
      <c r="I446" s="418"/>
    </row>
    <row r="447" spans="1:9" ht="14.25">
      <c r="A447" s="43"/>
      <c r="B447" s="75"/>
      <c r="C447" s="31"/>
      <c r="D447" s="37"/>
      <c r="E447" s="32"/>
      <c r="F447" s="33"/>
      <c r="G447" s="33"/>
      <c r="H447" s="33"/>
      <c r="I447" s="418"/>
    </row>
    <row r="448" spans="1:9" ht="14.25">
      <c r="A448" s="77" t="s">
        <v>171</v>
      </c>
      <c r="B448" s="155"/>
      <c r="C448" s="151"/>
      <c r="D448" s="312"/>
      <c r="E448" s="151" t="s">
        <v>166</v>
      </c>
      <c r="F448" s="80">
        <f>F450+F457+F462</f>
        <v>19500</v>
      </c>
      <c r="G448" s="80">
        <f>G450+G457+G462</f>
        <v>92000</v>
      </c>
      <c r="H448" s="80">
        <f>H450+H457+H462</f>
        <v>22000</v>
      </c>
      <c r="I448" s="418"/>
    </row>
    <row r="449" spans="1:9" ht="14.25">
      <c r="A449" s="8"/>
      <c r="B449" s="58"/>
      <c r="C449" s="42"/>
      <c r="D449" s="82"/>
      <c r="E449" s="36"/>
      <c r="F449" s="8"/>
      <c r="G449" s="8"/>
      <c r="H449" s="8"/>
      <c r="I449" s="418"/>
    </row>
    <row r="450" spans="1:9" ht="14.25">
      <c r="A450" s="299" t="s">
        <v>297</v>
      </c>
      <c r="B450" s="111"/>
      <c r="C450" s="148"/>
      <c r="D450" s="149"/>
      <c r="E450" s="143" t="s">
        <v>26</v>
      </c>
      <c r="F450" s="86">
        <f>F452</f>
        <v>19500</v>
      </c>
      <c r="G450" s="86">
        <f>G452</f>
        <v>20000</v>
      </c>
      <c r="H450" s="86">
        <f>H452</f>
        <v>20000</v>
      </c>
      <c r="I450" s="418"/>
    </row>
    <row r="451" spans="1:9" ht="14.25">
      <c r="A451" s="8"/>
      <c r="B451" s="58"/>
      <c r="C451" s="31">
        <v>3</v>
      </c>
      <c r="D451" s="37"/>
      <c r="E451" s="32" t="s">
        <v>25</v>
      </c>
      <c r="F451" s="90">
        <f aca="true" t="shared" si="33" ref="F451:H452">F452</f>
        <v>19500</v>
      </c>
      <c r="G451" s="90">
        <f t="shared" si="33"/>
        <v>20000</v>
      </c>
      <c r="H451" s="90">
        <f t="shared" si="33"/>
        <v>20000</v>
      </c>
      <c r="I451" s="418"/>
    </row>
    <row r="452" spans="1:9" ht="14.25">
      <c r="A452" s="8"/>
      <c r="B452" s="58"/>
      <c r="C452" s="31">
        <v>32</v>
      </c>
      <c r="D452" s="37"/>
      <c r="E452" s="32" t="s">
        <v>6</v>
      </c>
      <c r="F452" s="90">
        <f t="shared" si="33"/>
        <v>19500</v>
      </c>
      <c r="G452" s="90">
        <f t="shared" si="33"/>
        <v>20000</v>
      </c>
      <c r="H452" s="90">
        <f t="shared" si="33"/>
        <v>20000</v>
      </c>
      <c r="I452" s="418"/>
    </row>
    <row r="453" spans="1:9" ht="14.25">
      <c r="A453" s="8"/>
      <c r="B453" s="91" t="s">
        <v>91</v>
      </c>
      <c r="C453" s="92">
        <v>323</v>
      </c>
      <c r="D453" s="26">
        <v>43</v>
      </c>
      <c r="E453" s="205" t="s">
        <v>26</v>
      </c>
      <c r="F453" s="18">
        <v>19500</v>
      </c>
      <c r="G453" s="18">
        <v>20000</v>
      </c>
      <c r="H453" s="18">
        <v>20000</v>
      </c>
      <c r="I453" s="418"/>
    </row>
    <row r="454" spans="1:9" ht="14.25">
      <c r="A454" s="43"/>
      <c r="B454" s="150"/>
      <c r="C454" s="43"/>
      <c r="D454" s="129"/>
      <c r="E454" s="8"/>
      <c r="F454" s="8"/>
      <c r="G454" s="8"/>
      <c r="H454" s="8"/>
      <c r="I454" s="418"/>
    </row>
    <row r="455" spans="1:9" ht="14.25">
      <c r="A455" s="36"/>
      <c r="B455" s="168"/>
      <c r="C455" s="37"/>
      <c r="D455" s="37"/>
      <c r="E455" s="195"/>
      <c r="F455" s="310"/>
      <c r="G455" s="310" t="s">
        <v>307</v>
      </c>
      <c r="H455" s="310" t="s">
        <v>307</v>
      </c>
      <c r="I455" s="418"/>
    </row>
    <row r="456" spans="1:9" ht="14.25">
      <c r="A456" s="17">
        <v>1</v>
      </c>
      <c r="B456" s="73" t="s">
        <v>77</v>
      </c>
      <c r="C456" s="35">
        <v>3</v>
      </c>
      <c r="D456" s="35">
        <v>4</v>
      </c>
      <c r="E456" s="16">
        <v>5</v>
      </c>
      <c r="F456" s="198">
        <v>6</v>
      </c>
      <c r="G456" s="198">
        <v>8</v>
      </c>
      <c r="H456" s="198">
        <v>8</v>
      </c>
      <c r="I456" s="418"/>
    </row>
    <row r="457" spans="1:9" ht="14.25">
      <c r="A457" s="299" t="s">
        <v>298</v>
      </c>
      <c r="B457" s="111"/>
      <c r="C457" s="110"/>
      <c r="D457" s="128"/>
      <c r="E457" s="299" t="s">
        <v>300</v>
      </c>
      <c r="F457" s="97">
        <v>0</v>
      </c>
      <c r="G457" s="324">
        <f aca="true" t="shared" si="34" ref="G457:H459">G458</f>
        <v>2000</v>
      </c>
      <c r="H457" s="324">
        <f t="shared" si="34"/>
        <v>2000</v>
      </c>
      <c r="I457" s="418"/>
    </row>
    <row r="458" spans="1:9" ht="14.25">
      <c r="A458" s="8"/>
      <c r="B458" s="58"/>
      <c r="C458" s="31">
        <v>3</v>
      </c>
      <c r="D458" s="37"/>
      <c r="E458" s="32" t="s">
        <v>25</v>
      </c>
      <c r="F458" s="22">
        <v>0</v>
      </c>
      <c r="G458" s="225">
        <f t="shared" si="34"/>
        <v>2000</v>
      </c>
      <c r="H458" s="225">
        <f t="shared" si="34"/>
        <v>2000</v>
      </c>
      <c r="I458" s="418"/>
    </row>
    <row r="459" spans="1:9" ht="14.25">
      <c r="A459" s="8"/>
      <c r="B459" s="58"/>
      <c r="C459" s="31">
        <v>32</v>
      </c>
      <c r="D459" s="37"/>
      <c r="E459" s="32" t="s">
        <v>6</v>
      </c>
      <c r="F459" s="22">
        <v>0</v>
      </c>
      <c r="G459" s="225">
        <f t="shared" si="34"/>
        <v>2000</v>
      </c>
      <c r="H459" s="225">
        <f t="shared" si="34"/>
        <v>2000</v>
      </c>
      <c r="I459" s="418"/>
    </row>
    <row r="460" spans="1:9" ht="14.25">
      <c r="A460" s="8"/>
      <c r="B460" s="91" t="s">
        <v>91</v>
      </c>
      <c r="C460" s="92">
        <v>323</v>
      </c>
      <c r="D460" s="26">
        <v>11</v>
      </c>
      <c r="E460" s="102" t="s">
        <v>106</v>
      </c>
      <c r="F460" s="18">
        <v>0</v>
      </c>
      <c r="G460" s="18">
        <v>2000</v>
      </c>
      <c r="H460" s="18">
        <v>2000</v>
      </c>
      <c r="I460" s="418"/>
    </row>
    <row r="461" spans="1:9" ht="14.25">
      <c r="A461" s="8"/>
      <c r="B461" s="75"/>
      <c r="C461" s="42"/>
      <c r="D461" s="82"/>
      <c r="E461" s="36"/>
      <c r="F461" s="127"/>
      <c r="G461" s="127"/>
      <c r="H461" s="127"/>
      <c r="I461" s="418"/>
    </row>
    <row r="462" spans="1:9" ht="14.25">
      <c r="A462" s="215" t="s">
        <v>299</v>
      </c>
      <c r="B462" s="216"/>
      <c r="C462" s="217"/>
      <c r="D462" s="218"/>
      <c r="E462" s="219" t="s">
        <v>302</v>
      </c>
      <c r="F462" s="220">
        <f aca="true" t="shared" si="35" ref="F462:H464">F463</f>
        <v>0</v>
      </c>
      <c r="G462" s="220">
        <f t="shared" si="35"/>
        <v>70000</v>
      </c>
      <c r="H462" s="220">
        <f t="shared" si="35"/>
        <v>0</v>
      </c>
      <c r="I462" s="418"/>
    </row>
    <row r="463" spans="1:9" ht="14.25">
      <c r="A463" s="8"/>
      <c r="B463" s="75"/>
      <c r="C463" s="42">
        <v>3</v>
      </c>
      <c r="D463" s="82"/>
      <c r="E463" s="32" t="s">
        <v>13</v>
      </c>
      <c r="F463" s="127">
        <f t="shared" si="35"/>
        <v>0</v>
      </c>
      <c r="G463" s="127">
        <f t="shared" si="35"/>
        <v>70000</v>
      </c>
      <c r="H463" s="33">
        <f t="shared" si="35"/>
        <v>0</v>
      </c>
      <c r="I463" s="418"/>
    </row>
    <row r="464" spans="1:9" ht="14.25">
      <c r="A464" s="8"/>
      <c r="B464" s="75"/>
      <c r="C464" s="42">
        <v>38</v>
      </c>
      <c r="D464" s="82"/>
      <c r="E464" s="32" t="s">
        <v>7</v>
      </c>
      <c r="F464" s="127">
        <f t="shared" si="35"/>
        <v>0</v>
      </c>
      <c r="G464" s="127">
        <f t="shared" si="35"/>
        <v>70000</v>
      </c>
      <c r="H464" s="33">
        <f t="shared" si="35"/>
        <v>0</v>
      </c>
      <c r="I464" s="418"/>
    </row>
    <row r="465" spans="1:9" ht="14.25">
      <c r="A465" s="8"/>
      <c r="B465" s="204" t="s">
        <v>91</v>
      </c>
      <c r="C465" s="92">
        <v>386</v>
      </c>
      <c r="D465" s="26">
        <v>11</v>
      </c>
      <c r="E465" s="205" t="s">
        <v>301</v>
      </c>
      <c r="F465" s="18">
        <v>0</v>
      </c>
      <c r="G465" s="18">
        <v>70000</v>
      </c>
      <c r="H465" s="103">
        <v>0</v>
      </c>
      <c r="I465" s="418"/>
    </row>
    <row r="466" spans="1:9" ht="14.25">
      <c r="A466" s="8"/>
      <c r="B466" s="75"/>
      <c r="C466" s="42"/>
      <c r="D466" s="82"/>
      <c r="E466" s="36"/>
      <c r="F466" s="127"/>
      <c r="G466" s="127"/>
      <c r="H466" s="127"/>
      <c r="I466" s="418"/>
    </row>
    <row r="467" spans="1:9" ht="14.25">
      <c r="A467" s="8"/>
      <c r="B467" s="58"/>
      <c r="C467" s="95">
        <v>9</v>
      </c>
      <c r="D467" s="85"/>
      <c r="E467" s="83" t="s">
        <v>93</v>
      </c>
      <c r="F467" s="152">
        <v>0</v>
      </c>
      <c r="G467" s="152">
        <v>150000</v>
      </c>
      <c r="H467" s="152">
        <v>150000</v>
      </c>
      <c r="I467" s="418"/>
    </row>
    <row r="468" spans="1:9" ht="14.25">
      <c r="A468" s="8"/>
      <c r="B468" s="58"/>
      <c r="C468" s="422">
        <v>92</v>
      </c>
      <c r="D468" s="338"/>
      <c r="E468" s="423" t="s">
        <v>22</v>
      </c>
      <c r="F468" s="127">
        <v>0</v>
      </c>
      <c r="G468" s="127">
        <v>150000</v>
      </c>
      <c r="H468" s="127">
        <v>150000</v>
      </c>
      <c r="I468" s="418"/>
    </row>
    <row r="469" spans="1:9" ht="14.25">
      <c r="A469" s="8"/>
      <c r="B469" s="58"/>
      <c r="C469" s="153">
        <v>922</v>
      </c>
      <c r="D469" s="17">
        <v>11</v>
      </c>
      <c r="E469" s="23" t="s">
        <v>94</v>
      </c>
      <c r="F469" s="18">
        <v>0</v>
      </c>
      <c r="G469" s="18">
        <v>150000</v>
      </c>
      <c r="H469" s="18">
        <v>150000</v>
      </c>
      <c r="I469" s="418"/>
    </row>
    <row r="470" spans="1:9" ht="14.25">
      <c r="A470" s="8"/>
      <c r="B470" s="58"/>
      <c r="C470" s="8"/>
      <c r="D470" s="21"/>
      <c r="E470" s="8"/>
      <c r="F470" s="8"/>
      <c r="G470" s="8"/>
      <c r="H470" s="8"/>
      <c r="I470" s="418"/>
    </row>
    <row r="471" spans="1:9" ht="14.25">
      <c r="A471" s="8"/>
      <c r="B471" s="58"/>
      <c r="C471" s="8"/>
      <c r="D471" s="21"/>
      <c r="E471" s="9" t="s">
        <v>92</v>
      </c>
      <c r="F471" s="8"/>
      <c r="G471" s="8"/>
      <c r="H471" s="8"/>
      <c r="I471" s="418"/>
    </row>
    <row r="472" spans="1:9" ht="14.25">
      <c r="A472" s="8"/>
      <c r="B472" s="58"/>
      <c r="C472" s="8"/>
      <c r="D472" s="447" t="s">
        <v>430</v>
      </c>
      <c r="E472" s="188" t="s">
        <v>440</v>
      </c>
      <c r="F472" s="20">
        <f>F15+F44+F70+F131</f>
        <v>1941072</v>
      </c>
      <c r="G472" s="20">
        <f>G15+G44+G70+G131-G123</f>
        <v>10325800</v>
      </c>
      <c r="H472" s="20">
        <f>H15+H44+H70+H131-H123</f>
        <v>6006800</v>
      </c>
      <c r="I472" s="418"/>
    </row>
    <row r="473" spans="1:9" ht="14.25">
      <c r="A473" s="8"/>
      <c r="B473" s="58"/>
      <c r="C473" s="8"/>
      <c r="D473" s="446" t="s">
        <v>428</v>
      </c>
      <c r="E473" s="445" t="s">
        <v>453</v>
      </c>
      <c r="F473" s="243">
        <f>F15+F44+F70+F131-F123</f>
        <v>1941072</v>
      </c>
      <c r="G473" s="243">
        <f>G15+G44+G70+G131-G123</f>
        <v>10325800</v>
      </c>
      <c r="H473" s="243">
        <f>H15+H44+H70+H131-H123</f>
        <v>6006800</v>
      </c>
      <c r="I473" s="418"/>
    </row>
    <row r="474" spans="1:9" ht="14.25">
      <c r="A474" s="8"/>
      <c r="B474" s="58"/>
      <c r="C474" s="8"/>
      <c r="D474" s="447" t="s">
        <v>431</v>
      </c>
      <c r="E474" s="188" t="s">
        <v>441</v>
      </c>
      <c r="F474" s="20">
        <f>F214</f>
        <v>39000</v>
      </c>
      <c r="G474" s="20">
        <f>G214</f>
        <v>137000</v>
      </c>
      <c r="H474" s="20">
        <f>H214</f>
        <v>137000</v>
      </c>
      <c r="I474" s="418"/>
    </row>
    <row r="475" spans="1:9" ht="14.25">
      <c r="A475" s="8"/>
      <c r="B475" s="58"/>
      <c r="C475" s="8"/>
      <c r="D475" s="446" t="s">
        <v>429</v>
      </c>
      <c r="E475" s="445" t="s">
        <v>454</v>
      </c>
      <c r="F475" s="243">
        <f>F214</f>
        <v>39000</v>
      </c>
      <c r="G475" s="243">
        <f>G214</f>
        <v>137000</v>
      </c>
      <c r="H475" s="243">
        <f>H214</f>
        <v>137000</v>
      </c>
      <c r="I475" s="418"/>
    </row>
    <row r="476" spans="1:9" ht="14.25">
      <c r="A476" s="8"/>
      <c r="B476" s="58"/>
      <c r="C476" s="8"/>
      <c r="D476" s="448" t="s">
        <v>432</v>
      </c>
      <c r="E476" s="188" t="s">
        <v>442</v>
      </c>
      <c r="F476" s="20">
        <f>F327+F393</f>
        <v>677012</v>
      </c>
      <c r="G476" s="20">
        <f>G327+G393</f>
        <v>3615000</v>
      </c>
      <c r="H476" s="20">
        <f>H327+H393</f>
        <v>3615000</v>
      </c>
      <c r="I476" s="418"/>
    </row>
    <row r="477" spans="1:9" ht="14.25">
      <c r="A477" s="8"/>
      <c r="B477" s="58"/>
      <c r="C477" s="8"/>
      <c r="D477" s="449" t="s">
        <v>433</v>
      </c>
      <c r="E477" s="445" t="s">
        <v>455</v>
      </c>
      <c r="F477" s="243">
        <f>F344</f>
        <v>0</v>
      </c>
      <c r="G477" s="243">
        <f>G344</f>
        <v>30000</v>
      </c>
      <c r="H477" s="243">
        <f>H344</f>
        <v>30000</v>
      </c>
      <c r="I477" s="418"/>
    </row>
    <row r="478" spans="1:9" ht="14.25">
      <c r="A478" s="8"/>
      <c r="B478" s="58"/>
      <c r="C478" s="8"/>
      <c r="D478" s="449" t="s">
        <v>434</v>
      </c>
      <c r="E478" s="445" t="s">
        <v>456</v>
      </c>
      <c r="F478" s="243">
        <f>F329+F393</f>
        <v>677012</v>
      </c>
      <c r="G478" s="243">
        <f>G329+G393</f>
        <v>3585000</v>
      </c>
      <c r="H478" s="243">
        <f>H329+H393</f>
        <v>3585000</v>
      </c>
      <c r="I478" s="418"/>
    </row>
    <row r="479" spans="1:9" ht="14.25">
      <c r="A479" s="8"/>
      <c r="B479" s="58"/>
      <c r="C479" s="8"/>
      <c r="D479" s="450" t="s">
        <v>435</v>
      </c>
      <c r="E479" s="188" t="s">
        <v>166</v>
      </c>
      <c r="F479" s="20">
        <f>F453+F460+F465</f>
        <v>19500</v>
      </c>
      <c r="G479" s="20">
        <f>G453+G460+G465</f>
        <v>92000</v>
      </c>
      <c r="H479" s="20">
        <f>H453+H460+H465</f>
        <v>22000</v>
      </c>
      <c r="I479" s="418"/>
    </row>
    <row r="480" spans="1:9" ht="14.25">
      <c r="A480" s="8"/>
      <c r="B480" s="58"/>
      <c r="C480" s="8"/>
      <c r="D480" s="306" t="s">
        <v>447</v>
      </c>
      <c r="E480" s="445" t="s">
        <v>457</v>
      </c>
      <c r="F480" s="243">
        <f>F453+F460+F465</f>
        <v>19500</v>
      </c>
      <c r="G480" s="243">
        <f>G453+G460+G465</f>
        <v>92000</v>
      </c>
      <c r="H480" s="243">
        <f>H453+H460+H465</f>
        <v>22000</v>
      </c>
      <c r="I480" s="418"/>
    </row>
    <row r="481" spans="1:9" ht="14.25">
      <c r="A481" s="8"/>
      <c r="B481" s="58"/>
      <c r="C481" s="8"/>
      <c r="D481" s="450" t="s">
        <v>436</v>
      </c>
      <c r="E481" s="188" t="s">
        <v>443</v>
      </c>
      <c r="F481" s="20">
        <f>F288+F351</f>
        <v>356212</v>
      </c>
      <c r="G481" s="20">
        <f>G288+G351</f>
        <v>1806000</v>
      </c>
      <c r="H481" s="20">
        <f>H288+H351</f>
        <v>1526000</v>
      </c>
      <c r="I481" s="418"/>
    </row>
    <row r="482" spans="1:9" ht="14.25">
      <c r="A482" s="8"/>
      <c r="B482" s="58"/>
      <c r="C482" s="8"/>
      <c r="D482" s="306" t="s">
        <v>448</v>
      </c>
      <c r="E482" s="445" t="s">
        <v>458</v>
      </c>
      <c r="F482" s="243">
        <f>F290</f>
        <v>137405</v>
      </c>
      <c r="G482" s="243">
        <f>G290</f>
        <v>158000</v>
      </c>
      <c r="H482" s="243">
        <f>H290</f>
        <v>158000</v>
      </c>
      <c r="I482" s="418"/>
    </row>
    <row r="483" spans="1:9" ht="14.25">
      <c r="A483" s="8"/>
      <c r="B483" s="58"/>
      <c r="C483" s="8"/>
      <c r="D483" s="306" t="s">
        <v>449</v>
      </c>
      <c r="E483" s="445" t="s">
        <v>459</v>
      </c>
      <c r="F483" s="243">
        <f>F288-F290+F351</f>
        <v>218807</v>
      </c>
      <c r="G483" s="243">
        <f>G288-G290+G351</f>
        <v>1648000</v>
      </c>
      <c r="H483" s="243">
        <f>H288-H290+H351</f>
        <v>1368000</v>
      </c>
      <c r="I483" s="418"/>
    </row>
    <row r="484" spans="1:9" ht="14.25">
      <c r="A484" s="8"/>
      <c r="B484" s="58"/>
      <c r="C484" s="8"/>
      <c r="D484" s="447" t="s">
        <v>437</v>
      </c>
      <c r="E484" s="188" t="s">
        <v>444</v>
      </c>
      <c r="F484" s="20">
        <f>F201</f>
        <v>40000</v>
      </c>
      <c r="G484" s="20">
        <f>G201</f>
        <v>75000</v>
      </c>
      <c r="H484" s="20">
        <f>H201</f>
        <v>75000</v>
      </c>
      <c r="I484" s="418"/>
    </row>
    <row r="485" spans="1:9" ht="14.25">
      <c r="A485" s="8"/>
      <c r="B485" s="58"/>
      <c r="C485" s="8"/>
      <c r="D485" s="446" t="s">
        <v>450</v>
      </c>
      <c r="E485" s="445" t="s">
        <v>460</v>
      </c>
      <c r="F485" s="243">
        <f>F201</f>
        <v>40000</v>
      </c>
      <c r="G485" s="243">
        <f>G201</f>
        <v>75000</v>
      </c>
      <c r="H485" s="243">
        <f>H201</f>
        <v>75000</v>
      </c>
      <c r="I485" s="418"/>
    </row>
    <row r="486" spans="1:9" ht="14.25">
      <c r="A486" s="8"/>
      <c r="B486" s="58"/>
      <c r="C486" s="8"/>
      <c r="D486" s="447" t="s">
        <v>438</v>
      </c>
      <c r="E486" s="188" t="s">
        <v>445</v>
      </c>
      <c r="F486" s="20">
        <f>F235</f>
        <v>106352</v>
      </c>
      <c r="G486" s="20">
        <f>G235</f>
        <v>222000</v>
      </c>
      <c r="H486" s="20">
        <f>H235+H286</f>
        <v>284400</v>
      </c>
      <c r="I486" s="418"/>
    </row>
    <row r="487" spans="1:9" ht="14.25">
      <c r="A487" s="8"/>
      <c r="B487" s="58"/>
      <c r="C487" s="8"/>
      <c r="D487" s="446" t="s">
        <v>451</v>
      </c>
      <c r="E487" s="445" t="s">
        <v>461</v>
      </c>
      <c r="F487" s="243">
        <f>F237+F248+F283</f>
        <v>106352</v>
      </c>
      <c r="G487" s="243">
        <f>G237+G248+G283</f>
        <v>154000</v>
      </c>
      <c r="H487" s="243">
        <f>H237+H248+H283</f>
        <v>216400</v>
      </c>
      <c r="I487" s="418"/>
    </row>
    <row r="488" spans="1:9" ht="14.25">
      <c r="A488" s="8"/>
      <c r="B488" s="58"/>
      <c r="C488" s="8"/>
      <c r="D488" s="446" t="s">
        <v>452</v>
      </c>
      <c r="E488" s="445" t="s">
        <v>462</v>
      </c>
      <c r="F488" s="243">
        <f>F253</f>
        <v>0</v>
      </c>
      <c r="G488" s="243">
        <f>G253</f>
        <v>68000</v>
      </c>
      <c r="H488" s="243">
        <f>H253</f>
        <v>68000</v>
      </c>
      <c r="I488" s="418"/>
    </row>
    <row r="489" spans="1:9" ht="14.25">
      <c r="A489" s="8"/>
      <c r="B489" s="58"/>
      <c r="C489" s="8"/>
      <c r="D489" s="447" t="s">
        <v>439</v>
      </c>
      <c r="E489" s="188" t="s">
        <v>446</v>
      </c>
      <c r="F489" s="20">
        <f>F261</f>
        <v>24955</v>
      </c>
      <c r="G489" s="20">
        <f>G261</f>
        <v>143500</v>
      </c>
      <c r="H489" s="20">
        <f>H261-H283</f>
        <v>162300</v>
      </c>
      <c r="I489" s="418"/>
    </row>
    <row r="490" spans="1:9" ht="14.25">
      <c r="A490" s="8"/>
      <c r="B490" s="58"/>
      <c r="C490" s="8"/>
      <c r="D490" s="242">
        <v>101</v>
      </c>
      <c r="E490" s="445" t="s">
        <v>463</v>
      </c>
      <c r="F490" s="451">
        <f>F278</f>
        <v>7800</v>
      </c>
      <c r="G490" s="451">
        <f>G278</f>
        <v>20000</v>
      </c>
      <c r="H490" s="451">
        <f>H278</f>
        <v>40000</v>
      </c>
      <c r="I490" s="418"/>
    </row>
    <row r="491" spans="1:9" ht="14.25">
      <c r="A491" s="8"/>
      <c r="B491" s="58"/>
      <c r="C491" s="8"/>
      <c r="D491" s="242">
        <v>109</v>
      </c>
      <c r="E491" s="445" t="s">
        <v>464</v>
      </c>
      <c r="F491" s="451">
        <f>F263+F268+F273</f>
        <v>17155</v>
      </c>
      <c r="G491" s="451">
        <f>G263+G268+G273</f>
        <v>123500</v>
      </c>
      <c r="H491" s="451">
        <f>H263+H268+H273</f>
        <v>122300</v>
      </c>
      <c r="I491" s="418"/>
    </row>
    <row r="492" spans="1:9" ht="14.25">
      <c r="A492" s="8"/>
      <c r="B492" s="58"/>
      <c r="C492" s="8"/>
      <c r="D492" s="244"/>
      <c r="E492" s="188" t="s">
        <v>465</v>
      </c>
      <c r="F492" s="452">
        <f>F472+F474+F476+F479+F481+F484+F486+F489</f>
        <v>3204103</v>
      </c>
      <c r="G492" s="452">
        <f>G472+G474+G476+G479+G481+G484+G486+G489</f>
        <v>16416300</v>
      </c>
      <c r="H492" s="452">
        <f>H472+H474+H476+H479+H481+H484+H486+H489</f>
        <v>11828500</v>
      </c>
      <c r="I492" s="418"/>
    </row>
    <row r="493" spans="1:9" ht="14.25">
      <c r="A493" s="8"/>
      <c r="B493" s="58"/>
      <c r="C493" s="8"/>
      <c r="D493" s="21"/>
      <c r="E493" s="189"/>
      <c r="F493" s="8"/>
      <c r="I493" s="418"/>
    </row>
    <row r="494" spans="1:11" ht="14.25">
      <c r="A494" s="88" t="s">
        <v>194</v>
      </c>
      <c r="B494" s="190"/>
      <c r="C494" s="233"/>
      <c r="D494" s="245"/>
      <c r="E494" s="191" t="s">
        <v>218</v>
      </c>
      <c r="F494" s="196"/>
      <c r="I494" s="418"/>
      <c r="K494" t="s">
        <v>192</v>
      </c>
    </row>
    <row r="495" spans="1:9" ht="14.25">
      <c r="A495" s="196" t="s">
        <v>380</v>
      </c>
      <c r="B495" s="196"/>
      <c r="C495" s="233"/>
      <c r="D495" s="245"/>
      <c r="E495" s="196"/>
      <c r="F495" s="196"/>
      <c r="I495" s="418"/>
    </row>
    <row r="496" spans="1:9" ht="14.25">
      <c r="A496" s="196" t="s">
        <v>484</v>
      </c>
      <c r="B496" s="196"/>
      <c r="C496" s="233"/>
      <c r="D496" s="245"/>
      <c r="E496" s="196"/>
      <c r="F496" s="196"/>
      <c r="I496" s="418"/>
    </row>
    <row r="497" spans="1:9" ht="14.25">
      <c r="A497" s="196"/>
      <c r="B497" s="196"/>
      <c r="C497" s="233"/>
      <c r="D497" s="245"/>
      <c r="E497" s="196"/>
      <c r="F497" s="196"/>
      <c r="I497" s="418"/>
    </row>
    <row r="498" spans="1:9" ht="14.25">
      <c r="A498" s="9" t="s">
        <v>217</v>
      </c>
      <c r="B498" s="196"/>
      <c r="C498" s="233" t="s">
        <v>229</v>
      </c>
      <c r="D498" s="245"/>
      <c r="E498" s="9" t="s">
        <v>230</v>
      </c>
      <c r="F498" s="196"/>
      <c r="I498" s="418"/>
    </row>
    <row r="499" spans="1:9" ht="14.25">
      <c r="A499" s="196" t="s">
        <v>332</v>
      </c>
      <c r="B499" s="196"/>
      <c r="C499" s="233"/>
      <c r="D499" s="245"/>
      <c r="E499" s="196"/>
      <c r="F499" s="196"/>
      <c r="I499" s="418"/>
    </row>
    <row r="500" spans="1:9" ht="14.25">
      <c r="A500" s="196" t="s">
        <v>374</v>
      </c>
      <c r="B500" s="196"/>
      <c r="C500" s="233"/>
      <c r="D500" s="245"/>
      <c r="E500" s="196"/>
      <c r="F500" s="196"/>
      <c r="I500" s="418"/>
    </row>
    <row r="501" ht="12.75">
      <c r="I501" s="418"/>
    </row>
    <row r="502" spans="1:6" ht="14.25">
      <c r="A502" s="463" t="s">
        <v>488</v>
      </c>
      <c r="B502" s="463"/>
      <c r="C502" s="463"/>
      <c r="D502" s="21"/>
      <c r="E502" s="8"/>
      <c r="F502" s="8"/>
    </row>
    <row r="503" spans="1:6" ht="14.25">
      <c r="A503" s="9" t="s">
        <v>389</v>
      </c>
      <c r="B503" s="9"/>
      <c r="C503" s="9"/>
      <c r="D503" s="21"/>
      <c r="E503" s="8"/>
      <c r="F503" s="8"/>
    </row>
    <row r="504" spans="1:6" ht="14.25">
      <c r="A504" s="9" t="s">
        <v>470</v>
      </c>
      <c r="B504" s="9"/>
      <c r="C504" s="9"/>
      <c r="D504" s="21"/>
      <c r="E504" s="8"/>
      <c r="F504" s="8"/>
    </row>
    <row r="505" ht="14.25">
      <c r="F505" s="8"/>
    </row>
    <row r="506" spans="1:6" ht="14.25">
      <c r="A506" s="8"/>
      <c r="B506" s="8"/>
      <c r="C506" s="22"/>
      <c r="D506" s="317" t="s">
        <v>485</v>
      </c>
      <c r="E506" s="317"/>
      <c r="F506" s="317"/>
    </row>
    <row r="507" spans="1:6" ht="14.25">
      <c r="A507" s="192"/>
      <c r="B507" s="8"/>
      <c r="C507" s="22"/>
      <c r="D507" s="21"/>
      <c r="E507" s="8"/>
      <c r="F507" s="8"/>
    </row>
    <row r="508" spans="1:4" ht="15.75">
      <c r="A508" s="4"/>
      <c r="B508" s="7"/>
      <c r="C508" s="8"/>
      <c r="D508" s="21"/>
    </row>
    <row r="509" spans="1:6" ht="15.75">
      <c r="A509" s="4"/>
      <c r="B509" s="9"/>
      <c r="C509" s="8"/>
      <c r="D509" s="21"/>
      <c r="E509" s="317" t="s">
        <v>486</v>
      </c>
      <c r="F509" s="317"/>
    </row>
    <row r="510" spans="2:6" ht="12.75">
      <c r="B510"/>
      <c r="E510" s="317"/>
      <c r="F510" s="317"/>
    </row>
    <row r="511" spans="2:6" ht="12.75">
      <c r="B511"/>
      <c r="E511" s="317" t="s">
        <v>487</v>
      </c>
      <c r="F511" s="317"/>
    </row>
    <row r="512" spans="1:5" ht="15.75">
      <c r="A512" s="4"/>
      <c r="B512" s="3"/>
      <c r="C512" s="4"/>
      <c r="D512" s="5"/>
      <c r="E512" s="4"/>
    </row>
    <row r="513" spans="1:5" ht="15.75">
      <c r="A513" s="4"/>
      <c r="B513" s="3"/>
      <c r="C513" s="4"/>
      <c r="D513" s="5"/>
      <c r="E513" s="4"/>
    </row>
    <row r="514" spans="4:5" ht="15.75">
      <c r="D514" s="6"/>
      <c r="E514" s="4"/>
    </row>
    <row r="515" ht="12.75">
      <c r="D515" s="6"/>
    </row>
  </sheetData>
  <sheetProtection/>
  <mergeCells count="1">
    <mergeCell ref="A502:C502"/>
  </mergeCells>
  <printOptions/>
  <pageMargins left="0.4" right="0.2" top="0.75" bottom="0.75" header="0.3" footer="0.3"/>
  <pageSetup horizontalDpi="600" verticalDpi="600" orientation="portrait" paperSize="9" scale="58" r:id="rId1"/>
  <rowBreaks count="5" manualBreakCount="5">
    <brk id="82" max="7" man="1"/>
    <brk id="173" max="7" man="1"/>
    <brk id="257" max="7" man="1"/>
    <brk id="347" max="7" man="1"/>
    <brk id="433" max="7" man="1"/>
  </rowBreaks>
  <colBreaks count="1" manualBreakCount="1">
    <brk id="8" max="40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60" zoomScalePageLayoutView="0" workbookViewId="0" topLeftCell="A19">
      <selection activeCell="G66" sqref="G66"/>
    </sheetView>
  </sheetViews>
  <sheetFormatPr defaultColWidth="9.140625" defaultRowHeight="12.75"/>
  <cols>
    <col min="1" max="1" width="14.7109375" style="0" customWidth="1"/>
    <col min="2" max="2" width="25.00390625" style="0" customWidth="1"/>
    <col min="3" max="3" width="20.8515625" style="0" customWidth="1"/>
    <col min="4" max="4" width="34.421875" style="0" customWidth="1"/>
    <col min="5" max="5" width="12.8515625" style="0" customWidth="1"/>
    <col min="6" max="6" width="13.140625" style="0" customWidth="1"/>
    <col min="7" max="7" width="13.28125" style="0" customWidth="1"/>
  </cols>
  <sheetData>
    <row r="1" spans="1:7" ht="14.25">
      <c r="A1" s="286"/>
      <c r="B1" s="286"/>
      <c r="C1" s="286"/>
      <c r="D1" s="286"/>
      <c r="E1" s="286"/>
      <c r="F1" s="286"/>
      <c r="G1" s="286" t="s">
        <v>417</v>
      </c>
    </row>
    <row r="2" spans="1:7" ht="7.5" customHeight="1">
      <c r="A2" s="286"/>
      <c r="B2" s="286"/>
      <c r="C2" s="286"/>
      <c r="D2" s="286"/>
      <c r="E2" s="286"/>
      <c r="F2" s="286"/>
      <c r="G2" s="286"/>
    </row>
    <row r="3" spans="1:7" ht="23.25" customHeight="1">
      <c r="A3" s="468" t="s">
        <v>479</v>
      </c>
      <c r="B3" s="468"/>
      <c r="C3" s="468"/>
      <c r="D3" s="468"/>
      <c r="E3" s="468"/>
      <c r="F3" s="468"/>
      <c r="G3" s="468"/>
    </row>
    <row r="4" spans="1:7" ht="14.25">
      <c r="A4" s="286"/>
      <c r="B4" s="286"/>
      <c r="C4" s="286"/>
      <c r="D4" s="286"/>
      <c r="E4" s="286"/>
      <c r="F4" s="286"/>
      <c r="G4" s="286"/>
    </row>
    <row r="5" spans="1:11" ht="14.25">
      <c r="A5" s="286"/>
      <c r="B5" s="286"/>
      <c r="C5" s="486" t="s">
        <v>418</v>
      </c>
      <c r="D5" s="486"/>
      <c r="E5" s="486"/>
      <c r="F5" s="457"/>
      <c r="G5" s="457"/>
      <c r="H5" s="436"/>
      <c r="I5" s="436"/>
      <c r="J5" s="436"/>
      <c r="K5" s="436"/>
    </row>
    <row r="6" spans="1:11" ht="14.25">
      <c r="A6" s="286"/>
      <c r="B6" s="286"/>
      <c r="C6" s="458" t="s">
        <v>419</v>
      </c>
      <c r="D6" s="458"/>
      <c r="E6" s="458"/>
      <c r="F6" s="457"/>
      <c r="G6" s="457"/>
      <c r="H6" s="435"/>
      <c r="I6" s="435"/>
      <c r="J6" s="435"/>
      <c r="K6" s="435"/>
    </row>
    <row r="7" spans="1:11" ht="14.25">
      <c r="A7" s="286"/>
      <c r="B7" s="286"/>
      <c r="C7" s="458"/>
      <c r="D7" s="458"/>
      <c r="E7" s="458"/>
      <c r="F7" s="457"/>
      <c r="G7" s="457"/>
      <c r="H7" s="435"/>
      <c r="I7" s="435"/>
      <c r="J7" s="435"/>
      <c r="K7" s="435"/>
    </row>
    <row r="8" spans="1:11" ht="17.25" customHeight="1">
      <c r="A8" s="470" t="s">
        <v>482</v>
      </c>
      <c r="B8" s="470"/>
      <c r="C8" s="470"/>
      <c r="D8" s="470"/>
      <c r="E8" s="470"/>
      <c r="F8" s="470"/>
      <c r="G8" s="470"/>
      <c r="H8" s="435"/>
      <c r="I8" s="435"/>
      <c r="J8" s="435"/>
      <c r="K8" s="435"/>
    </row>
    <row r="9" spans="1:11" ht="14.25">
      <c r="A9" s="468" t="s">
        <v>480</v>
      </c>
      <c r="B9" s="468"/>
      <c r="C9" s="468"/>
      <c r="D9" s="468"/>
      <c r="E9" s="468"/>
      <c r="F9" s="468"/>
      <c r="G9" s="468"/>
      <c r="H9" s="435"/>
      <c r="I9" s="435"/>
      <c r="J9" s="435"/>
      <c r="K9" s="435"/>
    </row>
    <row r="10" spans="1:7" ht="14.25">
      <c r="A10" s="469" t="s">
        <v>481</v>
      </c>
      <c r="B10" s="469"/>
      <c r="C10" s="469"/>
      <c r="D10" s="469"/>
      <c r="E10" s="469"/>
      <c r="F10" s="469"/>
      <c r="G10" s="469"/>
    </row>
    <row r="11" spans="1:7" ht="14.25">
      <c r="A11" s="284"/>
      <c r="B11" s="284"/>
      <c r="C11" s="284"/>
      <c r="D11" s="284"/>
      <c r="E11" s="284"/>
      <c r="F11" s="284"/>
      <c r="G11" s="284"/>
    </row>
    <row r="12" spans="1:7" ht="14.25">
      <c r="A12" s="457" t="s">
        <v>483</v>
      </c>
      <c r="B12" s="457"/>
      <c r="C12" s="457"/>
      <c r="D12" s="457"/>
      <c r="E12" s="286"/>
      <c r="F12" s="286"/>
      <c r="G12" s="286"/>
    </row>
    <row r="13" spans="1:7" ht="14.25">
      <c r="A13" s="457"/>
      <c r="B13" s="457"/>
      <c r="C13" s="457"/>
      <c r="D13" s="457"/>
      <c r="E13" s="286"/>
      <c r="F13" s="286"/>
      <c r="G13" s="286"/>
    </row>
    <row r="14" spans="1:7" ht="14.25">
      <c r="A14" s="464" t="s">
        <v>420</v>
      </c>
      <c r="B14" s="464"/>
      <c r="C14" s="464"/>
      <c r="D14" s="464"/>
      <c r="E14" s="464"/>
      <c r="F14" s="464"/>
      <c r="G14" s="464"/>
    </row>
    <row r="15" spans="1:7" ht="14.25">
      <c r="A15" s="464" t="s">
        <v>408</v>
      </c>
      <c r="B15" s="464"/>
      <c r="C15" s="464"/>
      <c r="D15" s="464"/>
      <c r="E15" s="464"/>
      <c r="F15" s="464"/>
      <c r="G15" s="464"/>
    </row>
    <row r="16" spans="1:10" ht="14.25">
      <c r="A16" s="464" t="s">
        <v>409</v>
      </c>
      <c r="B16" s="464"/>
      <c r="C16" s="464"/>
      <c r="D16" s="464"/>
      <c r="E16" s="464"/>
      <c r="F16" s="464"/>
      <c r="G16" s="464"/>
      <c r="H16" s="437"/>
      <c r="I16" s="437"/>
      <c r="J16" s="437"/>
    </row>
    <row r="17" spans="1:11" ht="15" thickBot="1">
      <c r="A17" s="488" t="s">
        <v>410</v>
      </c>
      <c r="B17" s="488"/>
      <c r="C17" s="488"/>
      <c r="D17" s="488"/>
      <c r="E17" s="488"/>
      <c r="F17" s="488"/>
      <c r="G17" s="488"/>
      <c r="H17" s="437"/>
      <c r="I17" s="437"/>
      <c r="J17" s="437"/>
      <c r="K17" s="437"/>
    </row>
    <row r="18" spans="1:7" ht="12.75">
      <c r="A18" s="482" t="s">
        <v>394</v>
      </c>
      <c r="B18" s="482" t="s">
        <v>395</v>
      </c>
      <c r="C18" s="482" t="s">
        <v>396</v>
      </c>
      <c r="D18" s="482" t="s">
        <v>397</v>
      </c>
      <c r="E18" s="438" t="s">
        <v>398</v>
      </c>
      <c r="F18" s="438" t="s">
        <v>398</v>
      </c>
      <c r="G18" s="438" t="s">
        <v>398</v>
      </c>
    </row>
    <row r="19" spans="1:7" ht="21" customHeight="1" thickBot="1">
      <c r="A19" s="483"/>
      <c r="B19" s="483"/>
      <c r="C19" s="483"/>
      <c r="D19" s="483"/>
      <c r="E19" s="439">
        <v>2019</v>
      </c>
      <c r="F19" s="439">
        <v>2020</v>
      </c>
      <c r="G19" s="439">
        <v>2021</v>
      </c>
    </row>
    <row r="20" spans="1:7" ht="12.75">
      <c r="A20" s="475" t="s">
        <v>399</v>
      </c>
      <c r="B20" s="475" t="s">
        <v>400</v>
      </c>
      <c r="C20" s="475" t="s">
        <v>478</v>
      </c>
      <c r="D20" s="475" t="s">
        <v>401</v>
      </c>
      <c r="E20" s="484">
        <v>3020000</v>
      </c>
      <c r="F20" s="484">
        <v>1000000</v>
      </c>
      <c r="G20" s="484">
        <v>800000</v>
      </c>
    </row>
    <row r="21" spans="1:7" ht="66" customHeight="1" thickBot="1">
      <c r="A21" s="476"/>
      <c r="B21" s="476"/>
      <c r="C21" s="476"/>
      <c r="D21" s="476"/>
      <c r="E21" s="485"/>
      <c r="F21" s="485"/>
      <c r="G21" s="485"/>
    </row>
    <row r="22" spans="1:7" ht="14.25">
      <c r="A22" s="459"/>
      <c r="B22" s="459"/>
      <c r="C22" s="459"/>
      <c r="D22" s="459"/>
      <c r="E22" s="460"/>
      <c r="F22" s="460"/>
      <c r="G22" s="460"/>
    </row>
    <row r="23" spans="1:7" ht="14.25">
      <c r="A23" s="489" t="s">
        <v>420</v>
      </c>
      <c r="B23" s="489"/>
      <c r="C23" s="489"/>
      <c r="D23" s="489"/>
      <c r="E23" s="489"/>
      <c r="F23" s="489"/>
      <c r="G23" s="489"/>
    </row>
    <row r="24" spans="1:7" ht="14.25">
      <c r="A24" s="489" t="s">
        <v>411</v>
      </c>
      <c r="B24" s="489"/>
      <c r="C24" s="489"/>
      <c r="D24" s="489"/>
      <c r="E24" s="489"/>
      <c r="F24" s="489"/>
      <c r="G24" s="489"/>
    </row>
    <row r="25" spans="1:7" ht="14.25">
      <c r="A25" s="489" t="s">
        <v>412</v>
      </c>
      <c r="B25" s="489"/>
      <c r="C25" s="489"/>
      <c r="D25" s="489"/>
      <c r="E25" s="489"/>
      <c r="F25" s="489"/>
      <c r="G25" s="489"/>
    </row>
    <row r="26" spans="1:7" ht="15" thickBot="1">
      <c r="A26" s="490" t="s">
        <v>413</v>
      </c>
      <c r="B26" s="490"/>
      <c r="C26" s="490"/>
      <c r="D26" s="490"/>
      <c r="E26" s="490"/>
      <c r="F26" s="490"/>
      <c r="G26" s="490"/>
    </row>
    <row r="27" spans="1:7" ht="12.75">
      <c r="A27" s="482" t="s">
        <v>394</v>
      </c>
      <c r="B27" s="482" t="s">
        <v>395</v>
      </c>
      <c r="C27" s="482" t="s">
        <v>396</v>
      </c>
      <c r="D27" s="482" t="s">
        <v>397</v>
      </c>
      <c r="E27" s="438" t="s">
        <v>398</v>
      </c>
      <c r="F27" s="438" t="s">
        <v>398</v>
      </c>
      <c r="G27" s="438" t="s">
        <v>398</v>
      </c>
    </row>
    <row r="28" spans="1:7" ht="21.75" customHeight="1" thickBot="1">
      <c r="A28" s="483"/>
      <c r="B28" s="483"/>
      <c r="C28" s="483"/>
      <c r="D28" s="483"/>
      <c r="E28" s="439">
        <v>2019</v>
      </c>
      <c r="F28" s="439">
        <v>2020</v>
      </c>
      <c r="G28" s="439">
        <v>2021</v>
      </c>
    </row>
    <row r="29" spans="1:7" ht="12.75">
      <c r="A29" s="475" t="s">
        <v>402</v>
      </c>
      <c r="B29" s="475" t="s">
        <v>403</v>
      </c>
      <c r="C29" s="475" t="s">
        <v>405</v>
      </c>
      <c r="D29" s="475" t="s">
        <v>404</v>
      </c>
      <c r="E29" s="484">
        <v>55000</v>
      </c>
      <c r="F29" s="484">
        <v>60000</v>
      </c>
      <c r="G29" s="484">
        <v>70000</v>
      </c>
    </row>
    <row r="30" spans="1:7" ht="72" customHeight="1" thickBot="1">
      <c r="A30" s="476"/>
      <c r="B30" s="476"/>
      <c r="C30" s="476"/>
      <c r="D30" s="476"/>
      <c r="E30" s="485"/>
      <c r="F30" s="485"/>
      <c r="G30" s="485"/>
    </row>
    <row r="31" spans="8:13" ht="12.75">
      <c r="H31" s="435"/>
      <c r="I31" s="435"/>
      <c r="J31" s="435"/>
      <c r="K31" s="435"/>
      <c r="L31" s="435"/>
      <c r="M31" s="435"/>
    </row>
    <row r="32" spans="1:7" ht="14.25">
      <c r="A32" s="487" t="s">
        <v>420</v>
      </c>
      <c r="B32" s="487"/>
      <c r="C32" s="487"/>
      <c r="D32" s="487"/>
      <c r="E32" s="487"/>
      <c r="F32" s="487"/>
      <c r="G32" s="487"/>
    </row>
    <row r="33" spans="1:7" ht="14.25">
      <c r="A33" s="286" t="s">
        <v>411</v>
      </c>
      <c r="B33" s="286"/>
      <c r="C33" s="286"/>
      <c r="D33" s="286"/>
      <c r="E33" s="286"/>
      <c r="F33" s="286"/>
      <c r="G33" s="286"/>
    </row>
    <row r="34" spans="1:7" ht="14.25">
      <c r="A34" s="487" t="s">
        <v>412</v>
      </c>
      <c r="B34" s="487"/>
      <c r="C34" s="487"/>
      <c r="D34" s="487"/>
      <c r="E34" s="487"/>
      <c r="F34" s="487"/>
      <c r="G34" s="487"/>
    </row>
    <row r="35" spans="1:7" ht="14.25">
      <c r="A35" s="487" t="s">
        <v>414</v>
      </c>
      <c r="B35" s="487"/>
      <c r="C35" s="487"/>
      <c r="D35" s="487"/>
      <c r="E35" s="487"/>
      <c r="F35" s="487"/>
      <c r="G35" s="487"/>
    </row>
    <row r="36" spans="1:7" ht="13.5" thickBot="1">
      <c r="A36" s="492"/>
      <c r="B36" s="492"/>
      <c r="C36" s="492"/>
      <c r="D36" s="492"/>
      <c r="E36" s="492"/>
      <c r="F36" s="492"/>
      <c r="G36" s="492"/>
    </row>
    <row r="37" spans="1:7" ht="12.75">
      <c r="A37" s="482" t="s">
        <v>394</v>
      </c>
      <c r="B37" s="482" t="s">
        <v>395</v>
      </c>
      <c r="C37" s="482" t="s">
        <v>396</v>
      </c>
      <c r="D37" s="482" t="s">
        <v>397</v>
      </c>
      <c r="E37" s="438" t="s">
        <v>398</v>
      </c>
      <c r="F37" s="438" t="s">
        <v>398</v>
      </c>
      <c r="G37" s="438" t="s">
        <v>398</v>
      </c>
    </row>
    <row r="38" spans="1:7" ht="27.75" customHeight="1" thickBot="1">
      <c r="A38" s="483"/>
      <c r="B38" s="483"/>
      <c r="C38" s="483"/>
      <c r="D38" s="483"/>
      <c r="E38" s="439">
        <v>2019</v>
      </c>
      <c r="F38" s="439">
        <v>2020</v>
      </c>
      <c r="G38" s="439">
        <v>2021</v>
      </c>
    </row>
    <row r="39" spans="1:7" ht="12.75">
      <c r="A39" s="475" t="s">
        <v>406</v>
      </c>
      <c r="B39" s="475" t="s">
        <v>471</v>
      </c>
      <c r="C39" s="475" t="s">
        <v>474</v>
      </c>
      <c r="D39" s="475" t="s">
        <v>407</v>
      </c>
      <c r="E39" s="484">
        <v>100000</v>
      </c>
      <c r="F39" s="484">
        <v>7400000</v>
      </c>
      <c r="G39" s="471">
        <v>0</v>
      </c>
    </row>
    <row r="40" spans="1:7" ht="21" customHeight="1" thickBot="1">
      <c r="A40" s="476"/>
      <c r="B40" s="476"/>
      <c r="C40" s="476"/>
      <c r="D40" s="476"/>
      <c r="E40" s="466"/>
      <c r="F40" s="466"/>
      <c r="G40" s="491"/>
    </row>
    <row r="41" spans="1:7" ht="35.25" customHeight="1">
      <c r="A41" s="475" t="s">
        <v>406</v>
      </c>
      <c r="B41" s="475" t="s">
        <v>472</v>
      </c>
      <c r="C41" s="475" t="s">
        <v>475</v>
      </c>
      <c r="D41" s="477" t="s">
        <v>407</v>
      </c>
      <c r="E41" s="479">
        <v>600000</v>
      </c>
      <c r="F41" s="471">
        <v>0</v>
      </c>
      <c r="G41" s="473">
        <v>0</v>
      </c>
    </row>
    <row r="42" spans="1:7" ht="15.75" customHeight="1" thickBot="1">
      <c r="A42" s="476"/>
      <c r="B42" s="476"/>
      <c r="C42" s="476"/>
      <c r="D42" s="478"/>
      <c r="E42" s="480"/>
      <c r="F42" s="472"/>
      <c r="G42" s="474"/>
    </row>
    <row r="43" spans="1:7" ht="30.75" customHeight="1">
      <c r="A43" s="481" t="s">
        <v>406</v>
      </c>
      <c r="B43" s="481" t="s">
        <v>473</v>
      </c>
      <c r="C43" s="481" t="s">
        <v>476</v>
      </c>
      <c r="D43" s="465" t="s">
        <v>407</v>
      </c>
      <c r="E43" s="466">
        <v>300000</v>
      </c>
      <c r="F43" s="467">
        <v>0</v>
      </c>
      <c r="G43" s="467">
        <v>0</v>
      </c>
    </row>
    <row r="44" spans="1:7" ht="49.5" customHeight="1" thickBot="1">
      <c r="A44" s="481"/>
      <c r="B44" s="481"/>
      <c r="C44" s="481"/>
      <c r="D44" s="465"/>
      <c r="E44" s="466"/>
      <c r="F44" s="467"/>
      <c r="G44" s="467"/>
    </row>
    <row r="45" spans="1:7" ht="56.25" customHeight="1" thickBot="1">
      <c r="A45" s="456" t="s">
        <v>406</v>
      </c>
      <c r="B45" s="456" t="s">
        <v>426</v>
      </c>
      <c r="C45" s="453" t="s">
        <v>477</v>
      </c>
      <c r="D45" s="456" t="s">
        <v>407</v>
      </c>
      <c r="E45" s="455">
        <v>500000</v>
      </c>
      <c r="F45" s="454"/>
      <c r="G45" s="454"/>
    </row>
    <row r="46" spans="1:7" ht="15.75">
      <c r="A46" s="440"/>
      <c r="B46" s="440"/>
      <c r="C46" s="342"/>
      <c r="D46" s="440"/>
      <c r="E46" s="342"/>
      <c r="F46" s="342"/>
      <c r="G46" s="342"/>
    </row>
    <row r="47" spans="1:6" ht="14.25">
      <c r="A47" s="463" t="s">
        <v>488</v>
      </c>
      <c r="B47" s="463"/>
      <c r="C47" s="463"/>
      <c r="D47" s="21"/>
      <c r="E47" s="8"/>
      <c r="F47" s="8"/>
    </row>
    <row r="48" spans="1:6" ht="14.25">
      <c r="A48" s="9" t="s">
        <v>389</v>
      </c>
      <c r="B48" s="9"/>
      <c r="C48" s="9"/>
      <c r="D48" s="21"/>
      <c r="E48" s="8"/>
      <c r="F48" s="8"/>
    </row>
    <row r="49" spans="1:6" ht="14.25">
      <c r="A49" s="9" t="s">
        <v>470</v>
      </c>
      <c r="B49" s="9"/>
      <c r="C49" s="9"/>
      <c r="D49" s="21"/>
      <c r="E49" s="8"/>
      <c r="F49" s="8"/>
    </row>
    <row r="50" spans="2:6" ht="14.25">
      <c r="B50" s="1"/>
      <c r="F50" s="8"/>
    </row>
    <row r="51" spans="1:6" ht="14.25">
      <c r="A51" s="8"/>
      <c r="B51" s="8"/>
      <c r="C51" s="22"/>
      <c r="D51" s="317" t="s">
        <v>275</v>
      </c>
      <c r="E51" s="317"/>
      <c r="F51" s="317"/>
    </row>
    <row r="52" spans="1:6" ht="14.25">
      <c r="A52" s="192"/>
      <c r="B52" s="8"/>
      <c r="C52" s="22"/>
      <c r="D52" s="21"/>
      <c r="E52" s="8"/>
      <c r="F52" s="8"/>
    </row>
    <row r="53" spans="1:6" ht="15.75">
      <c r="A53" s="4"/>
      <c r="B53" s="9"/>
      <c r="C53" s="8"/>
      <c r="D53" s="21"/>
      <c r="E53" s="317" t="s">
        <v>415</v>
      </c>
      <c r="F53" s="317"/>
    </row>
    <row r="54" spans="5:6" ht="12.75">
      <c r="E54" s="317"/>
      <c r="F54" s="317"/>
    </row>
    <row r="55" spans="5:6" ht="12.75">
      <c r="E55" s="317" t="s">
        <v>416</v>
      </c>
      <c r="F55" s="317"/>
    </row>
  </sheetData>
  <sheetProtection/>
  <mergeCells count="65">
    <mergeCell ref="E39:E40"/>
    <mergeCell ref="A36:G36"/>
    <mergeCell ref="D27:D28"/>
    <mergeCell ref="A23:G23"/>
    <mergeCell ref="A32:G32"/>
    <mergeCell ref="F39:F40"/>
    <mergeCell ref="A17:G17"/>
    <mergeCell ref="A24:G24"/>
    <mergeCell ref="A25:G25"/>
    <mergeCell ref="A26:G26"/>
    <mergeCell ref="A34:G34"/>
    <mergeCell ref="G39:G40"/>
    <mergeCell ref="C39:C40"/>
    <mergeCell ref="E29:E30"/>
    <mergeCell ref="F29:F30"/>
    <mergeCell ref="C5:E5"/>
    <mergeCell ref="D29:D30"/>
    <mergeCell ref="C18:C19"/>
    <mergeCell ref="D18:D19"/>
    <mergeCell ref="A35:G35"/>
    <mergeCell ref="A15:G15"/>
    <mergeCell ref="A27:A28"/>
    <mergeCell ref="B27:B28"/>
    <mergeCell ref="C27:C28"/>
    <mergeCell ref="A18:A19"/>
    <mergeCell ref="C20:C21"/>
    <mergeCell ref="C29:C30"/>
    <mergeCell ref="E20:E21"/>
    <mergeCell ref="F20:F21"/>
    <mergeCell ref="G20:G21"/>
    <mergeCell ref="A16:G16"/>
    <mergeCell ref="B20:B21"/>
    <mergeCell ref="D20:D21"/>
    <mergeCell ref="G29:G30"/>
    <mergeCell ref="B18:B19"/>
    <mergeCell ref="C43:C44"/>
    <mergeCell ref="A37:A38"/>
    <mergeCell ref="B37:B38"/>
    <mergeCell ref="C37:C38"/>
    <mergeCell ref="D37:D38"/>
    <mergeCell ref="A29:A30"/>
    <mergeCell ref="B29:B30"/>
    <mergeCell ref="A39:A40"/>
    <mergeCell ref="B39:B40"/>
    <mergeCell ref="D39:D40"/>
    <mergeCell ref="A20:A21"/>
    <mergeCell ref="G43:G44"/>
    <mergeCell ref="A47:C47"/>
    <mergeCell ref="A41:A42"/>
    <mergeCell ref="B41:B42"/>
    <mergeCell ref="C41:C42"/>
    <mergeCell ref="D41:D42"/>
    <mergeCell ref="E41:E42"/>
    <mergeCell ref="B43:B44"/>
    <mergeCell ref="A43:A44"/>
    <mergeCell ref="A14:G14"/>
    <mergeCell ref="D43:D44"/>
    <mergeCell ref="E43:E44"/>
    <mergeCell ref="F43:F44"/>
    <mergeCell ref="A3:G3"/>
    <mergeCell ref="A9:G9"/>
    <mergeCell ref="A10:G10"/>
    <mergeCell ref="A8:G8"/>
    <mergeCell ref="F41:F42"/>
    <mergeCell ref="G41:G42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Opcína</cp:lastModifiedBy>
  <cp:lastPrinted>2018-12-18T11:41:24Z</cp:lastPrinted>
  <dcterms:created xsi:type="dcterms:W3CDTF">2006-11-21T11:32:36Z</dcterms:created>
  <dcterms:modified xsi:type="dcterms:W3CDTF">2018-12-18T11:41:31Z</dcterms:modified>
  <cp:category/>
  <cp:version/>
  <cp:contentType/>
  <cp:contentStatus/>
</cp:coreProperties>
</file>