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65" activeTab="1"/>
  </bookViews>
  <sheets>
    <sheet name="Opći dio" sheetId="1" r:id="rId1"/>
    <sheet name="Posebni dio " sheetId="2" r:id="rId2"/>
    <sheet name="List1" sheetId="3" r:id="rId3"/>
  </sheets>
  <definedNames>
    <definedName name="_xlnm.Print_Area" localSheetId="0">'Opći dio'!$A$1:$L$181</definedName>
    <definedName name="_xlnm.Print_Area" localSheetId="1">'Posebni dio '!$A$1:$J$480</definedName>
  </definedNames>
  <calcPr fullCalcOnLoad="1"/>
</workbook>
</file>

<file path=xl/sharedStrings.xml><?xml version="1.0" encoding="utf-8"?>
<sst xmlns="http://schemas.openxmlformats.org/spreadsheetml/2006/main" count="748" uniqueCount="434">
  <si>
    <t>PRIHODI</t>
  </si>
  <si>
    <t>Pomoći  iz proračuna</t>
  </si>
  <si>
    <t>Prihodi od imovine</t>
  </si>
  <si>
    <t>Prihodi od prodaje roba i usluga</t>
  </si>
  <si>
    <t>Ostali prihodi</t>
  </si>
  <si>
    <t>SVEUKUPNI PRIHODI I PRIMICI</t>
  </si>
  <si>
    <t>Materijalni rashodi</t>
  </si>
  <si>
    <t>Ostali rashodi</t>
  </si>
  <si>
    <t>Rashodi za nabavu nefinancijske imovine</t>
  </si>
  <si>
    <t>Rashodi za zaposlene</t>
  </si>
  <si>
    <t>Rashodi za nabavu proizvedene dugotrajne imovine</t>
  </si>
  <si>
    <t>Prihodi od prodaje nefin.  imovine</t>
  </si>
  <si>
    <t>Vrsta izdataka</t>
  </si>
  <si>
    <t>Rashodi poslovanja</t>
  </si>
  <si>
    <t>Rashodi  za zaposlene</t>
  </si>
  <si>
    <t>Plaće za redovan rad</t>
  </si>
  <si>
    <t>Financijski  rashodi</t>
  </si>
  <si>
    <t>Uredska oprema i namještaj</t>
  </si>
  <si>
    <t>Prihodi od financijske imovine</t>
  </si>
  <si>
    <t>Prihodi od nefinancijske imovine</t>
  </si>
  <si>
    <t>Prihodi od prodaje neproizv. imovine</t>
  </si>
  <si>
    <t>Prihodi od prodaje materijalne imov.</t>
  </si>
  <si>
    <t>Rezultat poslovanja</t>
  </si>
  <si>
    <t>Naknade građanima i kućanstvima na temelju osig. i  dr. naknade</t>
  </si>
  <si>
    <t>Pomoći  iz inozemstva i od subjekata unutar opće  države</t>
  </si>
  <si>
    <t>Rashodi za usluge</t>
  </si>
  <si>
    <t>Deratizacija i dezinsekcija</t>
  </si>
  <si>
    <t>Naknade za sjednice Općinskog vijeća</t>
  </si>
  <si>
    <t>konto</t>
  </si>
  <si>
    <t>Vrsta rashoda i izdatka</t>
  </si>
  <si>
    <t>RASHODI</t>
  </si>
  <si>
    <t>Ostali nespomenuti rashodi poslovanja</t>
  </si>
  <si>
    <t>Financijski rashodi</t>
  </si>
  <si>
    <t>Naknade  građanima i kućanstvima</t>
  </si>
  <si>
    <t>Rashodi za nabavu proizv. dugot. imovine</t>
  </si>
  <si>
    <t>Rashodi za dodatna ulaganja  na nefinancijskoj imov.</t>
  </si>
  <si>
    <t xml:space="preserve"> SVEUKUPNI IZDACI</t>
  </si>
  <si>
    <t xml:space="preserve">         RAZLIKA VIŠAK/ MANJAK</t>
  </si>
  <si>
    <t>RASHODI ZA NABAVU NEFIN. IMOV.</t>
  </si>
  <si>
    <t>Pomoći dane u inozemstvu i unutar opće države</t>
  </si>
  <si>
    <t>Pomoći dane u inoz.i unutar opće države</t>
  </si>
  <si>
    <t xml:space="preserve">Plaće  </t>
  </si>
  <si>
    <t>Doprinosi na plaće</t>
  </si>
  <si>
    <t>Naknade troškova zaposlenima</t>
  </si>
  <si>
    <t>Rashodi za materijal i energiju</t>
  </si>
  <si>
    <t>Ostali financijski rashodi</t>
  </si>
  <si>
    <t>Pomoći unutar opće države</t>
  </si>
  <si>
    <t>Ostale naknade građanima i kućanstvima</t>
  </si>
  <si>
    <t>Tekuće donacije</t>
  </si>
  <si>
    <t>Kazne, penali i naknade štete</t>
  </si>
  <si>
    <t>Građevinski objekti</t>
  </si>
  <si>
    <t>Postrojenja i oprema</t>
  </si>
  <si>
    <t>Nematerijalna proizvedena imovina</t>
  </si>
  <si>
    <t>Program</t>
  </si>
  <si>
    <t>Ukupni prihodi:,</t>
  </si>
  <si>
    <t xml:space="preserve">Ukupni rashodi </t>
  </si>
  <si>
    <t>Kapitalne donacije</t>
  </si>
  <si>
    <t>Plan</t>
  </si>
  <si>
    <t xml:space="preserve">Doprinosi na plaću </t>
  </si>
  <si>
    <t>Projekt</t>
  </si>
  <si>
    <t>aktivnost</t>
  </si>
  <si>
    <t>funkcij.</t>
  </si>
  <si>
    <t>klasifika.</t>
  </si>
  <si>
    <t>broj</t>
  </si>
  <si>
    <t>konta</t>
  </si>
  <si>
    <t xml:space="preserve">Rashodi poslovanja </t>
  </si>
  <si>
    <t xml:space="preserve">Kapitalne donacije </t>
  </si>
  <si>
    <t xml:space="preserve">Tekuće donacije </t>
  </si>
  <si>
    <t xml:space="preserve">Rashodi za usluge </t>
  </si>
  <si>
    <t xml:space="preserve">Doprinosi na plaće </t>
  </si>
  <si>
    <t>Ostali  financijski rashodi</t>
  </si>
  <si>
    <t>Pomoći unutar proračuna</t>
  </si>
  <si>
    <t>Rashodi za materijal  i energiju</t>
  </si>
  <si>
    <t>Ostale naknade građanima i kućanstvima iz proračuna</t>
  </si>
  <si>
    <t xml:space="preserve">Kazne , penali i naknade štete </t>
  </si>
  <si>
    <t>0111</t>
  </si>
  <si>
    <t>UKUPNO RASHODI I IZDACI:</t>
  </si>
  <si>
    <t>2</t>
  </si>
  <si>
    <t>0112</t>
  </si>
  <si>
    <t>0840</t>
  </si>
  <si>
    <t>0320</t>
  </si>
  <si>
    <t>0321</t>
  </si>
  <si>
    <t>0911</t>
  </si>
  <si>
    <t>0912</t>
  </si>
  <si>
    <t>1090</t>
  </si>
  <si>
    <t>1012</t>
  </si>
  <si>
    <t>0411</t>
  </si>
  <si>
    <t>0640</t>
  </si>
  <si>
    <t>0451</t>
  </si>
  <si>
    <t>0455</t>
  </si>
  <si>
    <t>0660</t>
  </si>
  <si>
    <t>0560</t>
  </si>
  <si>
    <t>Vlastiti izvori</t>
  </si>
  <si>
    <t>Manjak prihoda</t>
  </si>
  <si>
    <t>Naknada za tr. osobama izvan radnog odnosa</t>
  </si>
  <si>
    <t>ostvareno</t>
  </si>
  <si>
    <t>vrsta prihoda</t>
  </si>
  <si>
    <t>Prihodi od poreza</t>
  </si>
  <si>
    <t>Porez i prirez na dohodak</t>
  </si>
  <si>
    <t>Porez na imovinu</t>
  </si>
  <si>
    <t>Porezi na robu i usluge</t>
  </si>
  <si>
    <t>Komunalni doprinosi i naknade</t>
  </si>
  <si>
    <t>Prihodi po posebnim propisima</t>
  </si>
  <si>
    <t>plan</t>
  </si>
  <si>
    <t xml:space="preserve">                                                                                     Članak 1.</t>
  </si>
  <si>
    <t>Usluge Rashodi za usluge</t>
  </si>
  <si>
    <t>Tekuće pomoći  temeljem prijenosa sredstava EU</t>
  </si>
  <si>
    <t>Prihodi od prodaje građevinskog zemljišta</t>
  </si>
  <si>
    <t>Parcelacijski elaborat</t>
  </si>
  <si>
    <t>Ostvareno</t>
  </si>
  <si>
    <t>Kazne, upravne mjere i ostali prihodi</t>
  </si>
  <si>
    <t>Projekcija</t>
  </si>
  <si>
    <t>Rashodi za  dodatna ulaganja  na nefinancijskoj imovini</t>
  </si>
  <si>
    <t>Dodatna ulaganja na građevinskim objektima</t>
  </si>
  <si>
    <t>RAZDJEL 100</t>
  </si>
  <si>
    <t xml:space="preserve"> PREDSTAVNIČKA  TIJELA</t>
  </si>
  <si>
    <t>Izvor</t>
  </si>
  <si>
    <t>Aktivnost A1001-01</t>
  </si>
  <si>
    <t>PROGRAM  P100-1001</t>
  </si>
  <si>
    <t xml:space="preserve"> Djelokrug rada Općinskog vijeća</t>
  </si>
  <si>
    <t>Aktivnost A1001-02</t>
  </si>
  <si>
    <t>Aktivnost A1001-03</t>
  </si>
  <si>
    <t>Obilježavanje  Dana Općine</t>
  </si>
  <si>
    <t xml:space="preserve"> Sredstva za rad političkih stranaka</t>
  </si>
  <si>
    <t>RAZDJEL 200</t>
  </si>
  <si>
    <t>IZVRŠNA TIJELA</t>
  </si>
  <si>
    <t xml:space="preserve"> Ured Općinskog načelnika</t>
  </si>
  <si>
    <t xml:space="preserve"> Djelokrug rada ureda načelnika</t>
  </si>
  <si>
    <t>Aktivnost A1002-01</t>
  </si>
  <si>
    <t>RAZDJEL 300</t>
  </si>
  <si>
    <t>JAVNA UPRAVA I ADMINISTRACIJA</t>
  </si>
  <si>
    <t>Javna uprava i administracija</t>
  </si>
  <si>
    <t>Aktivnost A1003-01</t>
  </si>
  <si>
    <t>Financiranje javne uprave i administracije</t>
  </si>
  <si>
    <t>Aktivnost A1003-02</t>
  </si>
  <si>
    <t>Nabava uredske opreme</t>
  </si>
  <si>
    <t xml:space="preserve">Dodatna ulaganja na općinskoj zgradi </t>
  </si>
  <si>
    <t>PROGRAM P300-1006</t>
  </si>
  <si>
    <t>Organiziranje i provođenje  zaštite i spašavanja</t>
  </si>
  <si>
    <t xml:space="preserve"> Potpore udrugama </t>
  </si>
  <si>
    <t>Financiranje  komunalnog pogona</t>
  </si>
  <si>
    <t>Aktivnost A1006-01</t>
  </si>
  <si>
    <t xml:space="preserve">Djelovanje DVD-a  Lišane Ostrovičke </t>
  </si>
  <si>
    <t>Aktivnost A1006-02</t>
  </si>
  <si>
    <t>Zaštita i spašavanje</t>
  </si>
  <si>
    <t>PROGRAM P300-1007</t>
  </si>
  <si>
    <t xml:space="preserve">Odgoj i obrazovanje </t>
  </si>
  <si>
    <t>Aktivnost A1007-01</t>
  </si>
  <si>
    <t xml:space="preserve">Predškolski odgoj </t>
  </si>
  <si>
    <t>Aktivnost A1007-02</t>
  </si>
  <si>
    <t>Osnovna škola I.G.Kovačić</t>
  </si>
  <si>
    <t>PROGRAM P300-1008</t>
  </si>
  <si>
    <t>Aktivnost A1008-01</t>
  </si>
  <si>
    <t>Pomoći građanima i kućanstvima</t>
  </si>
  <si>
    <t>Naknada štete (el. nepogode)</t>
  </si>
  <si>
    <t>Pomoć Crvenom križu</t>
  </si>
  <si>
    <t>Udruge stradalnika Dom. rata i ostale udruge</t>
  </si>
  <si>
    <t>Aktivnost A1008-03</t>
  </si>
  <si>
    <t>Aktivnost A1008-04</t>
  </si>
  <si>
    <t>PROGRAM P300-1010</t>
  </si>
  <si>
    <t>Razvoj kulture, sporta i rekreacije</t>
  </si>
  <si>
    <t>Održavanje komunalne infrastrukture</t>
  </si>
  <si>
    <t>PROGRAM P300-1012</t>
  </si>
  <si>
    <t>Održavanje javne rasvjete</t>
  </si>
  <si>
    <t>Turistička signalizacija</t>
  </si>
  <si>
    <t>Zaštita okoliša</t>
  </si>
  <si>
    <t>Razv. i upravlj. sustava vodoopsrbe, odvodnje i zaštita voda</t>
  </si>
  <si>
    <t>Prostorno uređenje i unapređenje stanovanja</t>
  </si>
  <si>
    <t>Aktivnost A1012-03</t>
  </si>
  <si>
    <t>Asfaltiranje cesta i nogostupa</t>
  </si>
  <si>
    <t>PROGRAM P300-1014</t>
  </si>
  <si>
    <t>Socijalna skrb</t>
  </si>
  <si>
    <t>Nabava  imovine</t>
  </si>
  <si>
    <t>Pomoći od ostalih subjekata unutar općeg  proračuna</t>
  </si>
  <si>
    <t>Konto</t>
  </si>
  <si>
    <t>Naziv</t>
  </si>
  <si>
    <t>RAČUN FINANCIRANJA</t>
  </si>
  <si>
    <t>B</t>
  </si>
  <si>
    <t xml:space="preserve">A  </t>
  </si>
  <si>
    <t>RAČUN PRIHODA I RASHODA</t>
  </si>
  <si>
    <t xml:space="preserve">                                                 Članak 2.</t>
  </si>
  <si>
    <t>OPĆI DIO PRIHODI</t>
  </si>
  <si>
    <t>OPĆI DIO RASHODI</t>
  </si>
  <si>
    <t>Održavanje groblja Lišane</t>
  </si>
  <si>
    <t xml:space="preserve">Održavanje kapelice    </t>
  </si>
  <si>
    <t xml:space="preserve"> Vodopskrba </t>
  </si>
  <si>
    <t>Uređenje bunara Trubanj</t>
  </si>
  <si>
    <t>Razvoj i sigurnost prometa</t>
  </si>
  <si>
    <t>PROGRAM P200-1002</t>
  </si>
  <si>
    <t>PROGRAM P300-1003</t>
  </si>
  <si>
    <t>PROGRAM P300-1013</t>
  </si>
  <si>
    <t xml:space="preserve"> </t>
  </si>
  <si>
    <t xml:space="preserve">                               Članak 3.</t>
  </si>
  <si>
    <t xml:space="preserve">                                                                                  </t>
  </si>
  <si>
    <t>Stručni poslovi zaštite od požara, zaštite i spašavanja.</t>
  </si>
  <si>
    <t>Projekt K1013-03-03</t>
  </si>
  <si>
    <t>Izrada projekata za nerazvrstane ceste i javne površine</t>
  </si>
  <si>
    <t>Projekti za nerazvrstane ceste i javne površine</t>
  </si>
  <si>
    <t>Aktivnost A1008-02</t>
  </si>
  <si>
    <t>PROGRAM P300-1004</t>
  </si>
  <si>
    <t>Upravljanje imovinom</t>
  </si>
  <si>
    <t>Aktivnost A1004-01</t>
  </si>
  <si>
    <t>Projekt K1004-01-01</t>
  </si>
  <si>
    <t>Projekt K1004-01-02</t>
  </si>
  <si>
    <t>PROGRAM P300-1005</t>
  </si>
  <si>
    <t>Aktivnost A1005-01</t>
  </si>
  <si>
    <t>Aktivnost A1010-01</t>
  </si>
  <si>
    <t>Aktivnost A1010-02</t>
  </si>
  <si>
    <t>Aktivnost A1010-03</t>
  </si>
  <si>
    <t>PROGRAM P300-1011</t>
  </si>
  <si>
    <t>Projekt K1012-03-02</t>
  </si>
  <si>
    <t>Aktivnost A1013-01</t>
  </si>
  <si>
    <t>Aktivnost A1013-02</t>
  </si>
  <si>
    <t>Aktivnost A1013-03</t>
  </si>
  <si>
    <t>Projekt K 1013-03-01</t>
  </si>
  <si>
    <t>Općinsko vijeće</t>
  </si>
  <si>
    <t xml:space="preserve">                                                                                          Članak 5.</t>
  </si>
  <si>
    <t xml:space="preserve">                    Članak 4.</t>
  </si>
  <si>
    <t>Aktivnost A1012-04</t>
  </si>
  <si>
    <t>Str.4</t>
  </si>
  <si>
    <t>Str.5</t>
  </si>
  <si>
    <t>Str.6</t>
  </si>
  <si>
    <t>Str.7</t>
  </si>
  <si>
    <t>Str.8</t>
  </si>
  <si>
    <t>Postavljanje javne rasvjete u poslovnoj zoni Trolokve</t>
  </si>
  <si>
    <t>Rashodi za nabavu proiz. dugotrajne imovine</t>
  </si>
  <si>
    <t>Prostorni, urbanistički  i drugi planovi</t>
  </si>
  <si>
    <t>Aktivnost A1003-03</t>
  </si>
  <si>
    <t xml:space="preserve">    </t>
  </si>
  <si>
    <t xml:space="preserve">                    Članak 5.</t>
  </si>
  <si>
    <t>Ostali rashodi za zaposlene</t>
  </si>
  <si>
    <t>Računalni program</t>
  </si>
  <si>
    <t>str.3</t>
  </si>
  <si>
    <t>str.2</t>
  </si>
  <si>
    <t xml:space="preserve">Projekcija </t>
  </si>
  <si>
    <t xml:space="preserve">                                                                       Predsjednik</t>
  </si>
  <si>
    <t xml:space="preserve">Prihodi i rashodi, te primici i izdaci po ekonomskoj klasifikaciji utvrđuju se u Računu prihoda i rashoda i računu  </t>
  </si>
  <si>
    <t>PRIHODI POSLOVANJA</t>
  </si>
  <si>
    <t>PRIHODI OD PRODAJE NEFINANCIJSKE IMOVINE</t>
  </si>
  <si>
    <t>RASHODI POSLOVANJA</t>
  </si>
  <si>
    <t>RASHODI ZA NABAVU NEFINANCIJSKE IMOVINE</t>
  </si>
  <si>
    <t>Javni radovi i stručno osposobljavanje</t>
  </si>
  <si>
    <t>Naknada osobama izvan radnog odnosa</t>
  </si>
  <si>
    <t>Projekt K1010-02-01</t>
  </si>
  <si>
    <t>Rashodi za dodatna ulaganja na nefinancijskoj imovini</t>
  </si>
  <si>
    <t>Dodatna ulaganja  za ostalu nefinancijsku imovinu</t>
  </si>
  <si>
    <t>Spomenik žrtvama rata - uređenje okoliša</t>
  </si>
  <si>
    <t>Aktivnost A1010-04</t>
  </si>
  <si>
    <t>Održavanje groblja Ostrovica</t>
  </si>
  <si>
    <t>Održavanje groblja Dobropoljci</t>
  </si>
  <si>
    <t>Građevinski objekti -  trafostanica</t>
  </si>
  <si>
    <t>Asfaltiranje cesta  Lišane Ostrovičke</t>
  </si>
  <si>
    <t>Asfaltiranje cesta Ostrovica</t>
  </si>
  <si>
    <t>Projekt K 1013-03-04</t>
  </si>
  <si>
    <t>Projekt K1013-03-05</t>
  </si>
  <si>
    <t>Asfaltiranje cesta  Dobropoljci</t>
  </si>
  <si>
    <t>Cesta Mandići Ostrovica</t>
  </si>
  <si>
    <t>Asfaltiranje cesta  poslovna zona Trolokve</t>
  </si>
  <si>
    <t>Dodatna ulaganja na ost. građevinskim objektima</t>
  </si>
  <si>
    <t xml:space="preserve"> Na temelju članka  39.   Zakona o proračunu (" Narodne novine broj  87/08 i 136/12 i 15/15), te članka 31. Statuta Općine Lišane Ostrovičke</t>
  </si>
  <si>
    <t>Izgradnja Društvenog doma</t>
  </si>
  <si>
    <t>Aktivnost A1012-05</t>
  </si>
  <si>
    <t>Dodazna ulaganja na javnoj rasvjeti</t>
  </si>
  <si>
    <t>Rashodi za dodatna ulaganja na javnoj rasvjeti</t>
  </si>
  <si>
    <t>Projekt K1004-01-03</t>
  </si>
  <si>
    <t>Projekt K1004-01-04</t>
  </si>
  <si>
    <t>Legalizacija općinskih objekata</t>
  </si>
  <si>
    <t>Projektna dokumentacija</t>
  </si>
  <si>
    <t>Projekt  K1004-01-05</t>
  </si>
  <si>
    <t>Dječja igraonica</t>
  </si>
  <si>
    <t>Rashodi za nabavu neproizvedene dugotrajne imovine</t>
  </si>
  <si>
    <t>Materijalna imovina - građevinsko zemljište</t>
  </si>
  <si>
    <t>Projekt K1013-03-06</t>
  </si>
  <si>
    <t xml:space="preserve">Dodatna ulaganja na groblju  </t>
  </si>
  <si>
    <t>Materijalna imovina</t>
  </si>
  <si>
    <t>OPĆINSKO VIJEĆE OPĆINE LIŠANE OSTROVIČKE</t>
  </si>
  <si>
    <t>Aktivnost A1001-04</t>
  </si>
  <si>
    <t>Lokalni izbori</t>
  </si>
  <si>
    <t>Opomoći dane u inozemstvo i unutar općeg proračuna</t>
  </si>
  <si>
    <t>Pomoći unutar općeg proračuna</t>
  </si>
  <si>
    <t>Aktivnost A1002-03</t>
  </si>
  <si>
    <t>Pokroviteljstva načelnika</t>
  </si>
  <si>
    <t>Aktivnost A1005-02</t>
  </si>
  <si>
    <t>Potpore vjerskim zajednicama</t>
  </si>
  <si>
    <t>Lokalni vodovod - Ostrovica</t>
  </si>
  <si>
    <t xml:space="preserve">Projekt sekundarne vodovodne mreže </t>
  </si>
  <si>
    <t>Geodetska podloga</t>
  </si>
  <si>
    <t>Urbanistički plan uređenja - Stambena zona</t>
  </si>
  <si>
    <t>Dodatna ulaganja na javnoj rasvjeti</t>
  </si>
  <si>
    <t>Aktivnost A1011-01</t>
  </si>
  <si>
    <t>Aktivnost A1011-02</t>
  </si>
  <si>
    <t>K1011-01-02</t>
  </si>
  <si>
    <t>Aktivnost A1003-04</t>
  </si>
  <si>
    <t>Katastarska izmjera</t>
  </si>
  <si>
    <t>UPU - Stambena zona</t>
  </si>
  <si>
    <t>Aktivnost A1010-06</t>
  </si>
  <si>
    <t>Aktivnost A1010-05</t>
  </si>
  <si>
    <t>Aktivnost A1014-01</t>
  </si>
  <si>
    <t>Aktivnost A1014-02</t>
  </si>
  <si>
    <t>Aktivnost A1014-03</t>
  </si>
  <si>
    <t xml:space="preserve"> Sufinanciranje azila za nezbrinute životinje</t>
  </si>
  <si>
    <t>Kapitalne pomoći</t>
  </si>
  <si>
    <t>Sufinanciranje CGO "Biljane Donje"</t>
  </si>
  <si>
    <t>Projekt K1013-03-07</t>
  </si>
  <si>
    <t>Izgradnja nogostupa u ulici Pavići</t>
  </si>
  <si>
    <t xml:space="preserve">Izgradnja nogostupa </t>
  </si>
  <si>
    <t xml:space="preserve">Projekt za nogostup </t>
  </si>
  <si>
    <t>Str.9</t>
  </si>
  <si>
    <t>52</t>
  </si>
  <si>
    <t>Izrada studije opravdanosti  ulaganja u projekt</t>
  </si>
  <si>
    <t>Aktivnost A1002-02</t>
  </si>
  <si>
    <t>Naknada plaće bivšim dužnosnicima</t>
  </si>
  <si>
    <t>Projekt K1012-03-01</t>
  </si>
  <si>
    <t>Izmjene prostornog plana</t>
  </si>
  <si>
    <t>K1011-01-01</t>
  </si>
  <si>
    <t>Nemat. proizvedena imovina- nepotpuno izvlaštenje</t>
  </si>
  <si>
    <t>Aktivnost A1006-03</t>
  </si>
  <si>
    <t>Civilna zaštita</t>
  </si>
  <si>
    <t xml:space="preserve">Izrada analize, smjernica, plana vježbi </t>
  </si>
  <si>
    <t xml:space="preserve">Održavanje nerazvrstanih cesta i javnih površina </t>
  </si>
  <si>
    <t xml:space="preserve">Lokalni vodovod Lišane </t>
  </si>
  <si>
    <t>Vodovod - Pavići -Mijići</t>
  </si>
  <si>
    <t xml:space="preserve">                                                                      Zdravko Nimac, bacc.oec.</t>
  </si>
  <si>
    <t>Izrada projekta nogostupa uz državnu cestu D56</t>
  </si>
  <si>
    <t>Projekt za nogostup</t>
  </si>
  <si>
    <t>Projekt K1013-03-08</t>
  </si>
  <si>
    <t xml:space="preserve">Rashodi za nabavu neproizvedene dugotrajne imovine </t>
  </si>
  <si>
    <t>za 2018. godinu</t>
  </si>
  <si>
    <t>Proračun</t>
  </si>
  <si>
    <t>kazne i opravne mjere</t>
  </si>
  <si>
    <t>Aktivnost A1001-05</t>
  </si>
  <si>
    <t>Uređenje općine za blagdane</t>
  </si>
  <si>
    <t>Vodovod - Društveni dom</t>
  </si>
  <si>
    <t>Rashodi izdaci  u  Posebnom dijelu  prikazani su prema izvorima financiranja, ekonomskoj, organizacijskoj, programskoj i funkcijskoj klasifikaciji</t>
  </si>
  <si>
    <t>prihoda i primitaka i rashoda i izdataka po izvorima financiranja.</t>
  </si>
  <si>
    <t>Nabava opreme za civilnu zaštitu</t>
  </si>
  <si>
    <t xml:space="preserve">Urbanistički plan uređenja - Poslovna zona </t>
  </si>
  <si>
    <t>UPU - Poslovna zona trolokve</t>
  </si>
  <si>
    <t>Projektna dokumentacija za cestu u poslovnoj zoni</t>
  </si>
  <si>
    <t>Projektna dokumentacija za L63177</t>
  </si>
  <si>
    <t>Novčane naknade studentima</t>
  </si>
  <si>
    <t>Stipendije i novčane naknade studentima</t>
  </si>
  <si>
    <t>Naknade građanima i kućanstvima na tem. Osig. I dr</t>
  </si>
  <si>
    <t>Aktivnost A1007-03</t>
  </si>
  <si>
    <t>Izvori</t>
  </si>
  <si>
    <t>Rashodi izvori</t>
  </si>
  <si>
    <t>Prihodi</t>
  </si>
  <si>
    <t>KLASA:021-05/17-05/29</t>
  </si>
  <si>
    <t xml:space="preserve">Povećanje </t>
  </si>
  <si>
    <t>smanjenje</t>
  </si>
  <si>
    <t>Povećanje</t>
  </si>
  <si>
    <t>2018.</t>
  </si>
  <si>
    <t>2019.</t>
  </si>
  <si>
    <t>2020.</t>
  </si>
  <si>
    <t>2016.</t>
  </si>
  <si>
    <t>2017.</t>
  </si>
  <si>
    <t xml:space="preserve">I Izmjene </t>
  </si>
  <si>
    <t>financiranja u  općem dijelu  I izmjena i dopuna  Proračuna Općine Lišane Ostrovičke za 2018. godinu kako slijedi:</t>
  </si>
  <si>
    <t>Posebni dio  I Izmjena i dopuna     Proračuna sastoji se od rashoda i izdataka raspoređenih  u programe koji se sastoje od aktivnosti i  projekata.</t>
  </si>
  <si>
    <t>Sastavni dio I Izmjena i dopuna  Proračuna su projekcija planiranih prihoda i primitaka, te rashoda i izdataka za 2019.  i  2020. godin,  kao i   pregled</t>
  </si>
  <si>
    <t xml:space="preserve"> Ove I Izmjene i dopune    Proračuna    stupaju  na snagu osmog dana od dana  objave  u "Službenom glasniku Općine Lišane  Ostrovičke". </t>
  </si>
  <si>
    <t>URBROJ:2198/29-18-2</t>
  </si>
  <si>
    <t xml:space="preserve">Lišane Ostrovičke, 2018. godine </t>
  </si>
  <si>
    <t>Usklađenje projektne dok.  glavnog i izv. Projekta</t>
  </si>
  <si>
    <t xml:space="preserve">I zmjene i dopune proračuna Općine Lišane Ostrovičke </t>
  </si>
  <si>
    <t>Aktivnost A1003-05</t>
  </si>
  <si>
    <t>Otplata glavnice  kratkoročnih kredita</t>
  </si>
  <si>
    <t>Izdaci za financijsku imovinu i otplate zajmova</t>
  </si>
  <si>
    <t>Izdaci za otplatu glavnice primljenih kredita i zajmova</t>
  </si>
  <si>
    <t>Otpl.glavnice prim.kred. i zajmova od ost. fin. Institucija</t>
  </si>
  <si>
    <t>Nabava opreme za kuhinju u općinskoj zgradi</t>
  </si>
  <si>
    <t>Nabava opreme za salu u općinskoj zgradi</t>
  </si>
  <si>
    <t>Projekt K1012-03-03</t>
  </si>
  <si>
    <t>Projekt K1012-03-04</t>
  </si>
  <si>
    <t>Plan raspolaganja poljoprivrednim zemljištem</t>
  </si>
  <si>
    <t>Aktivnost A1012-06</t>
  </si>
  <si>
    <t>Uvođenje besplatnog interneta wifi4eu</t>
  </si>
  <si>
    <t>Nabava opreme za uvođenje besplatnog wifi4eu interneta</t>
  </si>
  <si>
    <t>Rashodi prema funkcijskoj klasifikaciji:</t>
  </si>
  <si>
    <t>01</t>
  </si>
  <si>
    <t>Opće Javne usluge</t>
  </si>
  <si>
    <t>011</t>
  </si>
  <si>
    <t>03</t>
  </si>
  <si>
    <t>Javni red i sigurnost</t>
  </si>
  <si>
    <t>032</t>
  </si>
  <si>
    <t>Usluge protupožarne zaštite</t>
  </si>
  <si>
    <t>04</t>
  </si>
  <si>
    <t>Ekonomski poslovi</t>
  </si>
  <si>
    <t>041</t>
  </si>
  <si>
    <t>045</t>
  </si>
  <si>
    <t>Promet</t>
  </si>
  <si>
    <t>05</t>
  </si>
  <si>
    <t>056</t>
  </si>
  <si>
    <t>Poslovi i usluge zaštite okoliša koji nisu drugdje svrstani</t>
  </si>
  <si>
    <t>06</t>
  </si>
  <si>
    <t>Usluge unapređenja stanovanja i zajednice</t>
  </si>
  <si>
    <t>064</t>
  </si>
  <si>
    <t>Ulična rasvjeta</t>
  </si>
  <si>
    <t>066</t>
  </si>
  <si>
    <t>08</t>
  </si>
  <si>
    <t>Rekreacija, kultura i religija</t>
  </si>
  <si>
    <t>084</t>
  </si>
  <si>
    <t>Religijske službe i druge službe zajednice</t>
  </si>
  <si>
    <t>09</t>
  </si>
  <si>
    <t>Obrazovanje</t>
  </si>
  <si>
    <t>091</t>
  </si>
  <si>
    <t>10</t>
  </si>
  <si>
    <t>Socijalna zaštita</t>
  </si>
  <si>
    <t>Bolest i invaliditet</t>
  </si>
  <si>
    <t>Ukupno:</t>
  </si>
  <si>
    <t>Izvršna i zakonodavna tijela, fin. i fiskalni poslovi</t>
  </si>
  <si>
    <t>Opći ekonomski i trgovački poslovi vezani uz rad</t>
  </si>
  <si>
    <t>Rashodi vezani  za stano. i kom.pog. koji nisu dr.svrstani</t>
  </si>
  <si>
    <t>Predškolsko i osnvno obrazovanje</t>
  </si>
  <si>
    <t>094</t>
  </si>
  <si>
    <t>Visoka naobrazba</t>
  </si>
  <si>
    <t>Aktivnosti socijalne zaštite koji nisu drugdje svrstani</t>
  </si>
  <si>
    <t>0942</t>
  </si>
  <si>
    <t xml:space="preserve">Nabava opreme za odovjeno prikupljanje otpada </t>
  </si>
  <si>
    <t>Kante za odvojeno prikupljanje otpada</t>
  </si>
  <si>
    <t>Kontejneri za tekstil</t>
  </si>
  <si>
    <t>Izdaci za otpl. glavnice primljenih kredita i zajmova</t>
  </si>
  <si>
    <t>Otpl.glav. prim.kred. i zajmova od ost. fin. institucija</t>
  </si>
  <si>
    <t>Projekt K 1004-01-06</t>
  </si>
  <si>
    <t>IZDACI ZA FINANCIJSKU IMOVINU I OTPLATE ZAJMOVA</t>
  </si>
  <si>
    <t>NETO ZADUŽIVANJE/FINANCIRANJE</t>
  </si>
  <si>
    <t>C</t>
  </si>
  <si>
    <t>RASPOLOŽIVA SREDSTVA IZ PRETHODNIH GODINA</t>
  </si>
  <si>
    <t>VIŠAK/MANJAK +  RAČUN FINANCIRANJA+NETO ZADUŽIVANJE</t>
  </si>
  <si>
    <t xml:space="preserve">("Službeni glasnik Općine Lišane Lišane Ostrovičke" broj 1/13,  2/13 i 1/18 ), Općinsko vijeće Općine Lišane Ostrovičke na svojoj   6.   sjednici </t>
  </si>
  <si>
    <t>održanoj dana  svibnja    2018.  godine, donosi</t>
  </si>
  <si>
    <t>Članak 1. Proračuna Općine Lišane Ostrovičke za 2018. godinu (dalje u tekstu: I Izmjene i dopune Proračuna) mijenja se i glasi:</t>
  </si>
  <si>
    <t>11</t>
  </si>
  <si>
    <t>52,43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</si>
</sst>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\ _k_n"/>
    <numFmt numFmtId="167" formatCode="#,##0.0\ _k_n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\ &quot;kn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48"/>
      <name val="Cambria"/>
      <family val="1"/>
    </font>
    <font>
      <b/>
      <sz val="11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33" borderId="15" xfId="0" applyNumberFormat="1" applyFont="1" applyFill="1" applyBorder="1" applyAlignment="1">
      <alignment horizontal="left"/>
    </xf>
    <xf numFmtId="3" fontId="7" fillId="33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15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34" borderId="15" xfId="0" applyFont="1" applyFill="1" applyBorder="1" applyAlignment="1">
      <alignment/>
    </xf>
    <xf numFmtId="49" fontId="4" fillId="34" borderId="21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3" fontId="4" fillId="33" borderId="0" xfId="44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0" xfId="44" applyNumberFormat="1" applyFont="1" applyFill="1" applyAlignment="1">
      <alignment/>
    </xf>
    <xf numFmtId="49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right"/>
    </xf>
    <xf numFmtId="0" fontId="5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4" fillId="33" borderId="0" xfId="34" applyNumberFormat="1" applyFont="1" applyFill="1" applyAlignment="1">
      <alignment/>
    </xf>
    <xf numFmtId="3" fontId="4" fillId="0" borderId="0" xfId="34" applyNumberFormat="1" applyFont="1" applyFill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49" fontId="4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center"/>
    </xf>
    <xf numFmtId="3" fontId="4" fillId="36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5" fillId="34" borderId="15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 vertical="center"/>
    </xf>
    <xf numFmtId="49" fontId="4" fillId="34" borderId="15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36" borderId="0" xfId="0" applyFont="1" applyFill="1" applyBorder="1" applyAlignment="1">
      <alignment horizontal="left" vertical="center"/>
    </xf>
    <xf numFmtId="3" fontId="4" fillId="36" borderId="0" xfId="0" applyNumberFormat="1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5" fillId="34" borderId="2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right"/>
    </xf>
    <xf numFmtId="49" fontId="4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9" fontId="4" fillId="36" borderId="0" xfId="0" applyNumberFormat="1" applyFont="1" applyFill="1" applyBorder="1" applyAlignment="1">
      <alignment horizontal="left"/>
    </xf>
    <xf numFmtId="49" fontId="4" fillId="36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/>
    </xf>
    <xf numFmtId="0" fontId="4" fillId="35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15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/>
    </xf>
    <xf numFmtId="49" fontId="4" fillId="37" borderId="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49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4" fillId="38" borderId="0" xfId="0" applyFont="1" applyFill="1" applyAlignment="1">
      <alignment/>
    </xf>
    <xf numFmtId="49" fontId="4" fillId="38" borderId="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49" fontId="4" fillId="38" borderId="0" xfId="0" applyNumberFormat="1" applyFont="1" applyFill="1" applyBorder="1" applyAlignment="1">
      <alignment horizontal="right"/>
    </xf>
    <xf numFmtId="0" fontId="4" fillId="38" borderId="0" xfId="0" applyFont="1" applyFill="1" applyAlignment="1">
      <alignment horizontal="left"/>
    </xf>
    <xf numFmtId="0" fontId="4" fillId="38" borderId="0" xfId="0" applyFont="1" applyFill="1" applyAlignment="1">
      <alignment horizontal="center"/>
    </xf>
    <xf numFmtId="3" fontId="4" fillId="38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38" borderId="0" xfId="0" applyFont="1" applyFill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center"/>
    </xf>
    <xf numFmtId="3" fontId="5" fillId="3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6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36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3" borderId="15" xfId="0" applyNumberFormat="1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33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38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4" fillId="37" borderId="0" xfId="0" applyNumberFormat="1" applyFont="1" applyFill="1" applyAlignment="1">
      <alignment/>
    </xf>
    <xf numFmtId="3" fontId="4" fillId="0" borderId="22" xfId="0" applyNumberFormat="1" applyFont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 horizontal="center"/>
    </xf>
    <xf numFmtId="49" fontId="4" fillId="38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0" fillId="37" borderId="0" xfId="0" applyNumberFormat="1" applyFill="1" applyAlignment="1">
      <alignment horizontal="right"/>
    </xf>
    <xf numFmtId="0" fontId="0" fillId="37" borderId="0" xfId="0" applyFill="1" applyAlignment="1">
      <alignment/>
    </xf>
    <xf numFmtId="49" fontId="4" fillId="37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8" borderId="0" xfId="0" applyFont="1" applyFill="1" applyBorder="1" applyAlignment="1">
      <alignment horizontal="left"/>
    </xf>
    <xf numFmtId="3" fontId="4" fillId="38" borderId="0" xfId="0" applyNumberFormat="1" applyFont="1" applyFill="1" applyBorder="1" applyAlignment="1">
      <alignment/>
    </xf>
    <xf numFmtId="3" fontId="4" fillId="0" borderId="15" xfId="44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5" fillId="34" borderId="2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5" fillId="3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7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4" applyNumberFormat="1" applyFont="1" applyFill="1" applyAlignment="1">
      <alignment/>
    </xf>
    <xf numFmtId="3" fontId="4" fillId="38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8" fillId="38" borderId="0" xfId="0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37" borderId="0" xfId="0" applyNumberFormat="1" applyFont="1" applyFill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3" fontId="7" fillId="38" borderId="15" xfId="0" applyNumberFormat="1" applyFont="1" applyFill="1" applyBorder="1" applyAlignment="1">
      <alignment horizontal="left"/>
    </xf>
    <xf numFmtId="3" fontId="5" fillId="38" borderId="15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wrapText="1"/>
    </xf>
    <xf numFmtId="3" fontId="4" fillId="33" borderId="15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11" fillId="37" borderId="0" xfId="0" applyFont="1" applyFill="1" applyAlignment="1">
      <alignment/>
    </xf>
    <xf numFmtId="49" fontId="11" fillId="37" borderId="0" xfId="0" applyNumberFormat="1" applyFont="1" applyFill="1" applyBorder="1" applyAlignment="1">
      <alignment horizontal="right"/>
    </xf>
    <xf numFmtId="3" fontId="11" fillId="37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39" borderId="0" xfId="0" applyNumberFormat="1" applyFont="1" applyFill="1" applyBorder="1" applyAlignment="1">
      <alignment horizontal="right"/>
    </xf>
    <xf numFmtId="49" fontId="4" fillId="39" borderId="0" xfId="0" applyNumberFormat="1" applyFont="1" applyFill="1" applyBorder="1" applyAlignment="1">
      <alignment horizontal="right"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3" fontId="0" fillId="0" borderId="0" xfId="0" applyNumberFormat="1" applyAlignment="1">
      <alignment/>
    </xf>
    <xf numFmtId="49" fontId="5" fillId="0" borderId="15" xfId="0" applyNumberFormat="1" applyFont="1" applyBorder="1" applyAlignment="1">
      <alignment horizontal="left"/>
    </xf>
    <xf numFmtId="49" fontId="5" fillId="35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38" borderId="15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workbookViewId="0" topLeftCell="A22">
      <selection activeCell="I27" sqref="I27"/>
    </sheetView>
  </sheetViews>
  <sheetFormatPr defaultColWidth="9.140625" defaultRowHeight="12.75"/>
  <cols>
    <col min="1" max="1" width="6.57421875" style="0" customWidth="1"/>
    <col min="2" max="2" width="47.7109375" style="0" customWidth="1"/>
    <col min="3" max="3" width="8.57421875" style="0" hidden="1" customWidth="1"/>
    <col min="4" max="4" width="0" style="2" hidden="1" customWidth="1"/>
    <col min="5" max="5" width="7.00390625" style="2" customWidth="1"/>
    <col min="6" max="6" width="11.28125" style="0" customWidth="1"/>
    <col min="7" max="10" width="12.140625" style="0" customWidth="1"/>
    <col min="11" max="11" width="11.7109375" style="0" customWidth="1"/>
    <col min="12" max="12" width="11.57421875" style="0" customWidth="1"/>
    <col min="16" max="16" width="11.00390625" style="0" bestFit="1" customWidth="1"/>
    <col min="18" max="18" width="11.28125" style="0" customWidth="1"/>
  </cols>
  <sheetData>
    <row r="1" spans="1:17" ht="14.25">
      <c r="A1" s="197" t="s">
        <v>259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4.25">
      <c r="A2" s="197" t="s">
        <v>429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4.25">
      <c r="A3" s="197" t="s">
        <v>430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4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4.25">
      <c r="A5" s="197"/>
      <c r="B5" s="428" t="s">
        <v>364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197"/>
      <c r="N5" s="197"/>
      <c r="O5" s="197"/>
      <c r="P5" s="197"/>
      <c r="Q5" s="197"/>
    </row>
    <row r="6" spans="1:17" ht="14.25" customHeight="1">
      <c r="A6" s="428" t="s">
        <v>327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197"/>
      <c r="N6" s="197"/>
      <c r="O6" s="197"/>
      <c r="P6" s="197"/>
      <c r="Q6" s="197"/>
    </row>
    <row r="7" spans="1:17" ht="14.25">
      <c r="A7" s="8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14.25">
      <c r="A8" s="197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ht="14.25">
      <c r="A9" s="197" t="s">
        <v>431</v>
      </c>
      <c r="B9" s="197"/>
      <c r="C9" s="197"/>
      <c r="D9" s="197"/>
      <c r="E9"/>
      <c r="M9" s="197"/>
      <c r="N9" s="197"/>
      <c r="P9" s="197"/>
      <c r="Q9" s="197"/>
    </row>
    <row r="10" spans="1:17" ht="14.2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7" ht="14.25">
      <c r="A11" s="9" t="s">
        <v>178</v>
      </c>
      <c r="B11" s="8" t="s">
        <v>179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4.2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4.25">
      <c r="A13" s="197"/>
      <c r="B13" s="8"/>
      <c r="C13" s="10" t="s">
        <v>103</v>
      </c>
      <c r="D13" s="11" t="s">
        <v>109</v>
      </c>
      <c r="E13" s="88"/>
      <c r="F13" s="389" t="s">
        <v>109</v>
      </c>
      <c r="G13" s="194" t="s">
        <v>328</v>
      </c>
      <c r="H13" s="194" t="s">
        <v>328</v>
      </c>
      <c r="I13" s="194" t="s">
        <v>350</v>
      </c>
      <c r="J13" s="194" t="s">
        <v>356</v>
      </c>
      <c r="K13" s="194" t="s">
        <v>111</v>
      </c>
      <c r="L13" s="389" t="s">
        <v>111</v>
      </c>
      <c r="M13" s="197"/>
      <c r="N13" s="197"/>
      <c r="O13" s="197"/>
      <c r="P13" s="197"/>
      <c r="Q13" s="197"/>
    </row>
    <row r="14" spans="1:17" ht="14.25">
      <c r="A14" s="383" t="s">
        <v>174</v>
      </c>
      <c r="B14" s="383" t="s">
        <v>175</v>
      </c>
      <c r="C14" s="382">
        <v>2011</v>
      </c>
      <c r="D14" s="382">
        <v>2012</v>
      </c>
      <c r="E14" s="381"/>
      <c r="F14" s="394" t="s">
        <v>354</v>
      </c>
      <c r="G14" s="394" t="s">
        <v>355</v>
      </c>
      <c r="H14" s="394" t="s">
        <v>351</v>
      </c>
      <c r="I14" s="394" t="s">
        <v>349</v>
      </c>
      <c r="J14" s="394" t="s">
        <v>351</v>
      </c>
      <c r="K14" s="394" t="s">
        <v>352</v>
      </c>
      <c r="L14" s="395" t="s">
        <v>353</v>
      </c>
      <c r="M14" s="197"/>
      <c r="N14" s="197"/>
      <c r="O14" s="197"/>
      <c r="P14" s="197"/>
      <c r="Q14" s="197"/>
    </row>
    <row r="15" spans="1:17" ht="14.25">
      <c r="A15" s="373">
        <v>6</v>
      </c>
      <c r="B15" s="379" t="s">
        <v>237</v>
      </c>
      <c r="C15" s="350">
        <v>2713600</v>
      </c>
      <c r="D15" s="350">
        <v>1182301</v>
      </c>
      <c r="E15" s="380"/>
      <c r="F15" s="367">
        <v>2463756</v>
      </c>
      <c r="G15" s="243">
        <v>14333299</v>
      </c>
      <c r="H15" s="243">
        <v>15940300</v>
      </c>
      <c r="I15" s="243">
        <v>337000</v>
      </c>
      <c r="J15" s="243">
        <v>16277300</v>
      </c>
      <c r="K15" s="243">
        <v>4411770</v>
      </c>
      <c r="L15" s="243">
        <v>4841947</v>
      </c>
      <c r="M15" s="197"/>
      <c r="N15" s="197"/>
      <c r="O15" s="197"/>
      <c r="P15" s="197"/>
      <c r="Q15" s="197"/>
    </row>
    <row r="16" spans="1:17" ht="14.25">
      <c r="A16" s="373">
        <v>7</v>
      </c>
      <c r="B16" s="375" t="s">
        <v>238</v>
      </c>
      <c r="C16" s="376">
        <v>23500</v>
      </c>
      <c r="D16" s="376">
        <v>3120</v>
      </c>
      <c r="E16" s="377"/>
      <c r="F16" s="367">
        <v>37240</v>
      </c>
      <c r="G16" s="243">
        <v>300000</v>
      </c>
      <c r="H16" s="243">
        <v>300000</v>
      </c>
      <c r="I16" s="243">
        <v>0</v>
      </c>
      <c r="J16" s="243">
        <v>300000</v>
      </c>
      <c r="K16" s="243">
        <v>981750</v>
      </c>
      <c r="L16" s="243">
        <v>1079925</v>
      </c>
      <c r="M16" s="197"/>
      <c r="N16" s="197"/>
      <c r="O16" s="197"/>
      <c r="P16" s="197"/>
      <c r="Q16" s="197"/>
    </row>
    <row r="17" spans="1:17" ht="14.25">
      <c r="A17" s="244"/>
      <c r="B17" s="369" t="s">
        <v>54</v>
      </c>
      <c r="C17" s="371">
        <f>SUM(C15:C16)</f>
        <v>2737100</v>
      </c>
      <c r="D17" s="371">
        <v>1185421</v>
      </c>
      <c r="E17" s="372"/>
      <c r="F17" s="367">
        <f aca="true" t="shared" si="0" ref="F17:L17">SUM(F15:F16)</f>
        <v>2500996</v>
      </c>
      <c r="G17" s="243">
        <f t="shared" si="0"/>
        <v>14633299</v>
      </c>
      <c r="H17" s="243">
        <f t="shared" si="0"/>
        <v>16240300</v>
      </c>
      <c r="I17" s="243">
        <f t="shared" si="0"/>
        <v>337000</v>
      </c>
      <c r="J17" s="243">
        <f t="shared" si="0"/>
        <v>16577300</v>
      </c>
      <c r="K17" s="243">
        <f t="shared" si="0"/>
        <v>5393520</v>
      </c>
      <c r="L17" s="243">
        <f t="shared" si="0"/>
        <v>5921872</v>
      </c>
      <c r="M17" s="197"/>
      <c r="N17" s="197"/>
      <c r="O17" s="197"/>
      <c r="P17" s="197"/>
      <c r="Q17" s="197"/>
    </row>
    <row r="18" spans="1:17" ht="14.25">
      <c r="A18" s="245"/>
      <c r="B18" s="361"/>
      <c r="C18" s="197"/>
      <c r="D18" s="197"/>
      <c r="E18" s="197"/>
      <c r="F18" s="234"/>
      <c r="G18" s="234"/>
      <c r="H18" s="234"/>
      <c r="I18" s="234"/>
      <c r="J18" s="234"/>
      <c r="K18" s="234"/>
      <c r="L18" s="234"/>
      <c r="M18" s="197"/>
      <c r="N18" s="197"/>
      <c r="O18" s="197"/>
      <c r="P18" s="197"/>
      <c r="Q18" s="197"/>
    </row>
    <row r="19" spans="1:17" ht="14.25">
      <c r="A19" s="373">
        <v>3</v>
      </c>
      <c r="B19" s="375" t="s">
        <v>239</v>
      </c>
      <c r="C19" s="376">
        <v>1536600</v>
      </c>
      <c r="D19" s="376">
        <v>1187073</v>
      </c>
      <c r="E19" s="377"/>
      <c r="F19" s="367">
        <v>1135025</v>
      </c>
      <c r="G19" s="243">
        <v>2283299</v>
      </c>
      <c r="H19" s="243">
        <v>3000300</v>
      </c>
      <c r="I19" s="243">
        <v>126000</v>
      </c>
      <c r="J19" s="243">
        <f>H19+I19</f>
        <v>3126300</v>
      </c>
      <c r="K19" s="243">
        <v>2021030</v>
      </c>
      <c r="L19" s="243">
        <v>2223133</v>
      </c>
      <c r="M19" s="197"/>
      <c r="N19" s="197"/>
      <c r="O19" s="197"/>
      <c r="P19" s="197"/>
      <c r="Q19" s="197"/>
    </row>
    <row r="20" spans="1:17" ht="14.25">
      <c r="A20" s="373">
        <v>4</v>
      </c>
      <c r="B20" s="379" t="s">
        <v>240</v>
      </c>
      <c r="C20" s="350">
        <v>1200500</v>
      </c>
      <c r="D20" s="350">
        <v>331916</v>
      </c>
      <c r="E20" s="380"/>
      <c r="F20" s="367">
        <v>1151733</v>
      </c>
      <c r="G20" s="243">
        <v>12200000</v>
      </c>
      <c r="H20" s="243">
        <v>13090000</v>
      </c>
      <c r="I20" s="243">
        <v>200000</v>
      </c>
      <c r="J20" s="243">
        <v>13290000</v>
      </c>
      <c r="K20" s="243">
        <v>3262490</v>
      </c>
      <c r="L20" s="243">
        <v>3588739</v>
      </c>
      <c r="M20" s="197"/>
      <c r="N20" s="197"/>
      <c r="O20" s="197"/>
      <c r="P20" s="197"/>
      <c r="Q20" s="197"/>
    </row>
    <row r="21" spans="1:17" ht="14.25">
      <c r="A21" s="244"/>
      <c r="B21" s="369" t="s">
        <v>55</v>
      </c>
      <c r="C21" s="371">
        <v>2737100</v>
      </c>
      <c r="D21" s="371">
        <v>1518989</v>
      </c>
      <c r="E21" s="372"/>
      <c r="F21" s="367">
        <v>2286758</v>
      </c>
      <c r="G21" s="243">
        <f aca="true" t="shared" si="1" ref="G21:L21">SUM(G19:G20)</f>
        <v>14483299</v>
      </c>
      <c r="H21" s="243">
        <f t="shared" si="1"/>
        <v>16090300</v>
      </c>
      <c r="I21" s="243">
        <f t="shared" si="1"/>
        <v>326000</v>
      </c>
      <c r="J21" s="243">
        <f t="shared" si="1"/>
        <v>16416300</v>
      </c>
      <c r="K21" s="243">
        <f t="shared" si="1"/>
        <v>5283520</v>
      </c>
      <c r="L21" s="243">
        <f t="shared" si="1"/>
        <v>5811872</v>
      </c>
      <c r="M21" s="197"/>
      <c r="N21" s="197"/>
      <c r="O21" s="197"/>
      <c r="P21" s="197"/>
      <c r="Q21" s="197"/>
    </row>
    <row r="22" spans="1:17" ht="14.25">
      <c r="A22" s="245"/>
      <c r="B22" s="361"/>
      <c r="C22" s="197"/>
      <c r="D22" s="197"/>
      <c r="E22" s="197"/>
      <c r="F22" s="234"/>
      <c r="G22" s="234"/>
      <c r="H22" s="234"/>
      <c r="I22" s="234"/>
      <c r="J22" s="234"/>
      <c r="K22" s="234"/>
      <c r="L22" s="234"/>
      <c r="M22" s="197"/>
      <c r="N22" s="197"/>
      <c r="O22" s="197"/>
      <c r="P22" s="197"/>
      <c r="Q22" s="197"/>
    </row>
    <row r="23" spans="1:17" ht="14.25">
      <c r="A23" s="244"/>
      <c r="B23" s="369" t="s">
        <v>37</v>
      </c>
      <c r="C23" s="370">
        <v>0</v>
      </c>
      <c r="D23" s="371">
        <v>-333568</v>
      </c>
      <c r="E23" s="372"/>
      <c r="F23" s="367">
        <v>214238</v>
      </c>
      <c r="G23" s="243">
        <v>150000</v>
      </c>
      <c r="H23" s="243">
        <f>H17-H21</f>
        <v>150000</v>
      </c>
      <c r="I23" s="243">
        <v>11000</v>
      </c>
      <c r="J23" s="243">
        <f>J17-J21</f>
        <v>161000</v>
      </c>
      <c r="K23" s="243">
        <v>110000</v>
      </c>
      <c r="L23" s="243">
        <v>110000</v>
      </c>
      <c r="M23" s="197"/>
      <c r="N23" s="197"/>
      <c r="O23" s="197"/>
      <c r="P23" s="197"/>
      <c r="Q23" s="197"/>
    </row>
    <row r="24" spans="1:17" ht="14.25">
      <c r="A24" s="245"/>
      <c r="B24" s="362"/>
      <c r="C24" s="197"/>
      <c r="D24" s="197"/>
      <c r="E24" s="197"/>
      <c r="F24" s="234"/>
      <c r="G24" s="234"/>
      <c r="H24" s="234"/>
      <c r="I24" s="234"/>
      <c r="J24" s="234"/>
      <c r="K24" s="234"/>
      <c r="L24" s="234"/>
      <c r="M24" s="197"/>
      <c r="N24" s="197"/>
      <c r="O24" s="197"/>
      <c r="P24" s="197"/>
      <c r="Q24" s="197"/>
    </row>
    <row r="25" spans="13:17" ht="14.25">
      <c r="M25" s="197"/>
      <c r="N25" s="197"/>
      <c r="O25" s="197"/>
      <c r="P25" s="197"/>
      <c r="Q25" s="197"/>
    </row>
    <row r="26" spans="1:17" ht="14.25">
      <c r="A26" s="244"/>
      <c r="B26" s="374"/>
      <c r="C26" s="366"/>
      <c r="D26" s="350"/>
      <c r="E26" s="350"/>
      <c r="F26" s="350"/>
      <c r="G26" s="350"/>
      <c r="H26" s="350"/>
      <c r="I26" s="350"/>
      <c r="J26" s="350"/>
      <c r="K26" s="350"/>
      <c r="L26" s="350"/>
      <c r="M26" s="197"/>
      <c r="N26" s="197"/>
      <c r="O26" s="197"/>
      <c r="P26" s="197"/>
      <c r="Q26" s="197"/>
    </row>
    <row r="27" spans="1:17" ht="14.25">
      <c r="A27" s="9" t="s">
        <v>177</v>
      </c>
      <c r="B27" s="363" t="s">
        <v>176</v>
      </c>
      <c r="C27" s="197"/>
      <c r="D27" s="197"/>
      <c r="E27" s="197"/>
      <c r="F27" s="234"/>
      <c r="G27" s="234"/>
      <c r="H27" s="234"/>
      <c r="I27" s="234"/>
      <c r="J27" s="234"/>
      <c r="K27" s="234"/>
      <c r="L27" s="234"/>
      <c r="N27" s="197"/>
      <c r="O27" s="197"/>
      <c r="P27" s="197"/>
      <c r="Q27" s="197"/>
    </row>
    <row r="28" spans="1:17" ht="14.25">
      <c r="A28" s="373">
        <v>5</v>
      </c>
      <c r="B28" s="378" t="s">
        <v>424</v>
      </c>
      <c r="C28" s="368"/>
      <c r="D28" s="368"/>
      <c r="E28" s="421"/>
      <c r="F28" s="367"/>
      <c r="G28" s="243"/>
      <c r="H28" s="243"/>
      <c r="I28" s="243">
        <v>11000</v>
      </c>
      <c r="J28" s="243">
        <v>11000</v>
      </c>
      <c r="K28" s="243"/>
      <c r="L28" s="243"/>
      <c r="N28" s="197"/>
      <c r="O28" s="197"/>
      <c r="P28" s="197"/>
      <c r="Q28" s="197"/>
    </row>
    <row r="29" spans="1:17" ht="14.25">
      <c r="A29" s="9"/>
      <c r="B29" s="369" t="s">
        <v>425</v>
      </c>
      <c r="C29" s="368"/>
      <c r="D29" s="368"/>
      <c r="E29" s="421"/>
      <c r="F29" s="243"/>
      <c r="G29" s="243"/>
      <c r="H29" s="243"/>
      <c r="I29" s="243">
        <v>-11000</v>
      </c>
      <c r="J29" s="243">
        <v>-11000</v>
      </c>
      <c r="K29" s="243"/>
      <c r="L29" s="243"/>
      <c r="N29" s="197"/>
      <c r="O29" s="197"/>
      <c r="P29" s="197"/>
      <c r="Q29" s="197"/>
    </row>
    <row r="30" spans="1:17" ht="14.25">
      <c r="A30" s="9"/>
      <c r="B30" s="363"/>
      <c r="C30" s="197"/>
      <c r="D30" s="197"/>
      <c r="E30" s="197"/>
      <c r="F30" s="234"/>
      <c r="G30" s="234"/>
      <c r="H30" s="234"/>
      <c r="I30" s="234"/>
      <c r="J30" s="234"/>
      <c r="K30" s="234"/>
      <c r="L30" s="234"/>
      <c r="N30" s="197"/>
      <c r="O30" s="197"/>
      <c r="P30" s="197"/>
      <c r="Q30" s="197"/>
    </row>
    <row r="31" spans="1:17" ht="14.25">
      <c r="A31" s="9" t="s">
        <v>426</v>
      </c>
      <c r="B31" s="363" t="s">
        <v>427</v>
      </c>
      <c r="C31" s="197"/>
      <c r="D31" s="197"/>
      <c r="E31" s="197"/>
      <c r="F31" s="234"/>
      <c r="G31" s="234"/>
      <c r="H31" s="234"/>
      <c r="I31" s="234"/>
      <c r="J31" s="234"/>
      <c r="K31" s="234"/>
      <c r="L31" s="234"/>
      <c r="N31" s="197"/>
      <c r="O31" s="197"/>
      <c r="P31" s="197"/>
      <c r="Q31" s="197"/>
    </row>
    <row r="32" spans="1:17" ht="14.25">
      <c r="A32" s="373">
        <v>9</v>
      </c>
      <c r="B32" s="378" t="s">
        <v>427</v>
      </c>
      <c r="C32" s="368"/>
      <c r="D32" s="368"/>
      <c r="E32" s="421"/>
      <c r="F32" s="367"/>
      <c r="G32" s="243"/>
      <c r="H32" s="243"/>
      <c r="I32" s="243"/>
      <c r="J32" s="243">
        <v>-150000</v>
      </c>
      <c r="K32" s="234"/>
      <c r="L32" s="234"/>
      <c r="N32" s="197"/>
      <c r="O32" s="197"/>
      <c r="P32" s="197"/>
      <c r="Q32" s="197"/>
    </row>
    <row r="33" spans="1:17" ht="25.5">
      <c r="A33" s="244"/>
      <c r="B33" s="425" t="s">
        <v>428</v>
      </c>
      <c r="C33" s="422"/>
      <c r="D33" s="423"/>
      <c r="E33" s="424"/>
      <c r="F33" s="367">
        <v>-364054</v>
      </c>
      <c r="G33" s="243">
        <v>0</v>
      </c>
      <c r="H33" s="243">
        <v>0</v>
      </c>
      <c r="I33" s="243"/>
      <c r="J33" s="243">
        <v>0</v>
      </c>
      <c r="K33" s="243">
        <v>0</v>
      </c>
      <c r="L33" s="243">
        <v>0</v>
      </c>
      <c r="N33" s="197"/>
      <c r="O33" s="197"/>
      <c r="P33" s="197"/>
      <c r="Q33" s="197"/>
    </row>
    <row r="34" spans="1:17" ht="14.25">
      <c r="A34" s="244"/>
      <c r="N34" s="197"/>
      <c r="O34" s="197"/>
      <c r="P34" s="197"/>
      <c r="Q34" s="197"/>
    </row>
    <row r="35" spans="1:17" ht="14.25">
      <c r="A35" s="244"/>
      <c r="B35" s="365"/>
      <c r="C35" s="366"/>
      <c r="D35" s="350"/>
      <c r="E35" s="350"/>
      <c r="F35" s="350"/>
      <c r="G35" s="350"/>
      <c r="H35" s="350"/>
      <c r="I35" s="350"/>
      <c r="J35" s="350"/>
      <c r="K35" s="350"/>
      <c r="L35" s="350"/>
      <c r="N35" s="197"/>
      <c r="O35" s="197"/>
      <c r="P35" s="197"/>
      <c r="Q35" s="197"/>
    </row>
    <row r="36" spans="1:17" ht="14.25">
      <c r="A36" s="197"/>
      <c r="B36" s="8" t="s">
        <v>180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4.25">
      <c r="A37" s="197" t="s">
        <v>236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4.25">
      <c r="A38" s="197" t="s">
        <v>357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4.2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4.2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4.25">
      <c r="A41" s="197"/>
      <c r="B41" s="8" t="s">
        <v>181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4.2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4.25">
      <c r="A43" s="385" t="s">
        <v>28</v>
      </c>
      <c r="B43" s="386" t="s">
        <v>96</v>
      </c>
      <c r="C43" s="387"/>
      <c r="D43" s="388" t="s">
        <v>95</v>
      </c>
      <c r="E43" s="388" t="s">
        <v>116</v>
      </c>
      <c r="F43" s="194" t="s">
        <v>109</v>
      </c>
      <c r="G43" s="194" t="s">
        <v>328</v>
      </c>
      <c r="H43" s="194" t="s">
        <v>328</v>
      </c>
      <c r="I43" s="194" t="s">
        <v>350</v>
      </c>
      <c r="J43" s="194" t="s">
        <v>356</v>
      </c>
      <c r="K43" s="194" t="s">
        <v>111</v>
      </c>
      <c r="L43" s="389" t="s">
        <v>111</v>
      </c>
      <c r="M43" s="197"/>
      <c r="N43" s="197"/>
      <c r="O43" s="197"/>
      <c r="P43" s="197"/>
      <c r="Q43" s="197"/>
    </row>
    <row r="44" spans="1:17" ht="14.25">
      <c r="A44" s="390"/>
      <c r="B44" s="391"/>
      <c r="C44" s="392"/>
      <c r="D44" s="393"/>
      <c r="E44" s="393"/>
      <c r="F44" s="394">
        <v>2016</v>
      </c>
      <c r="G44" s="394">
        <v>2017</v>
      </c>
      <c r="H44" s="394">
        <v>2018</v>
      </c>
      <c r="I44" s="394" t="s">
        <v>349</v>
      </c>
      <c r="J44" s="394" t="s">
        <v>351</v>
      </c>
      <c r="K44" s="394">
        <v>2019</v>
      </c>
      <c r="L44" s="395">
        <v>2020</v>
      </c>
      <c r="M44" s="197"/>
      <c r="N44" s="197"/>
      <c r="O44" s="197"/>
      <c r="P44" s="197"/>
      <c r="Q44" s="197"/>
    </row>
    <row r="45" spans="1:17" ht="14.25">
      <c r="A45" s="242">
        <v>1</v>
      </c>
      <c r="B45" s="242">
        <v>2</v>
      </c>
      <c r="C45" s="242"/>
      <c r="D45" s="242">
        <v>8</v>
      </c>
      <c r="E45" s="242">
        <v>3</v>
      </c>
      <c r="F45" s="201">
        <v>4</v>
      </c>
      <c r="G45" s="201">
        <v>5</v>
      </c>
      <c r="H45" s="201">
        <v>6</v>
      </c>
      <c r="I45" s="201"/>
      <c r="J45" s="201">
        <v>6</v>
      </c>
      <c r="K45" s="201">
        <v>7</v>
      </c>
      <c r="L45" s="201">
        <v>8</v>
      </c>
      <c r="M45" s="197"/>
      <c r="N45" s="197"/>
      <c r="O45" s="197"/>
      <c r="P45" s="197"/>
      <c r="Q45" s="197"/>
    </row>
    <row r="46" spans="1:17" ht="14.25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4.25">
      <c r="A47" s="198">
        <v>6</v>
      </c>
      <c r="B47" s="243" t="s">
        <v>0</v>
      </c>
      <c r="C47" s="243"/>
      <c r="D47" s="243"/>
      <c r="E47" s="243"/>
      <c r="F47" s="243">
        <f aca="true" t="shared" si="2" ref="F47:L47">F49+F55+F64+F69+F74</f>
        <v>2463756</v>
      </c>
      <c r="G47" s="243">
        <f t="shared" si="2"/>
        <v>15542599</v>
      </c>
      <c r="H47" s="243">
        <f t="shared" si="2"/>
        <v>15940300</v>
      </c>
      <c r="I47" s="243">
        <f>I49+I55+I64+I69+I74</f>
        <v>337000</v>
      </c>
      <c r="J47" s="243">
        <f>J49+J55+J64+J69+J74</f>
        <v>16277300</v>
      </c>
      <c r="K47" s="243">
        <f t="shared" si="2"/>
        <v>4411770</v>
      </c>
      <c r="L47" s="243">
        <f t="shared" si="2"/>
        <v>4841947</v>
      </c>
      <c r="M47" s="197"/>
      <c r="N47" s="197"/>
      <c r="O47" s="197"/>
      <c r="P47" s="197"/>
      <c r="Q47" s="197"/>
    </row>
    <row r="48" spans="1:17" ht="14.25">
      <c r="A48" s="234"/>
      <c r="B48" s="234"/>
      <c r="C48" s="234"/>
      <c r="D48" s="234"/>
      <c r="E48" s="246"/>
      <c r="F48" s="234"/>
      <c r="G48" s="234"/>
      <c r="H48" s="234"/>
      <c r="I48" s="234"/>
      <c r="J48" s="234"/>
      <c r="K48" s="234"/>
      <c r="L48" s="197"/>
      <c r="M48" s="197"/>
      <c r="N48" s="197"/>
      <c r="O48" s="197"/>
      <c r="P48" s="197"/>
      <c r="Q48" s="197"/>
    </row>
    <row r="49" spans="1:17" ht="14.25">
      <c r="A49" s="247">
        <v>61</v>
      </c>
      <c r="B49" s="248" t="s">
        <v>97</v>
      </c>
      <c r="C49" s="248"/>
      <c r="D49" s="248">
        <f>SUM(D51:D53)</f>
        <v>399576</v>
      </c>
      <c r="E49" s="249"/>
      <c r="F49" s="248">
        <v>283014</v>
      </c>
      <c r="G49" s="248">
        <v>552000</v>
      </c>
      <c r="H49" s="248">
        <v>562000</v>
      </c>
      <c r="I49" s="248">
        <v>850000</v>
      </c>
      <c r="J49" s="248">
        <f>J51+J52+J53</f>
        <v>1412000</v>
      </c>
      <c r="K49" s="248">
        <v>698775</v>
      </c>
      <c r="L49" s="256">
        <v>768652</v>
      </c>
      <c r="M49" s="197"/>
      <c r="N49" s="197"/>
      <c r="O49" s="197"/>
      <c r="P49" s="197"/>
      <c r="Q49" s="197"/>
    </row>
    <row r="50" spans="1:17" ht="14.25">
      <c r="A50" s="234"/>
      <c r="B50" s="234"/>
      <c r="C50" s="234"/>
      <c r="D50" s="234"/>
      <c r="E50" s="246"/>
      <c r="F50" s="234"/>
      <c r="G50" s="234"/>
      <c r="H50" s="234"/>
      <c r="I50" s="234"/>
      <c r="J50" s="234"/>
      <c r="K50" s="234"/>
      <c r="L50" s="234"/>
      <c r="M50" s="197"/>
      <c r="N50" s="197"/>
      <c r="O50" s="197"/>
      <c r="P50" s="197"/>
      <c r="Q50" s="197"/>
    </row>
    <row r="51" spans="1:17" ht="14.25">
      <c r="A51" s="250">
        <v>611</v>
      </c>
      <c r="B51" s="234" t="s">
        <v>98</v>
      </c>
      <c r="C51" s="234"/>
      <c r="D51" s="234">
        <v>386415</v>
      </c>
      <c r="E51" s="246">
        <v>11</v>
      </c>
      <c r="F51" s="234">
        <v>264343</v>
      </c>
      <c r="G51" s="234">
        <v>500000</v>
      </c>
      <c r="H51" s="234">
        <v>510000</v>
      </c>
      <c r="I51" s="234">
        <v>850000</v>
      </c>
      <c r="J51" s="234">
        <v>1360000</v>
      </c>
      <c r="K51" s="234"/>
      <c r="L51" s="234"/>
      <c r="M51" s="197"/>
      <c r="N51" s="197"/>
      <c r="O51" s="197"/>
      <c r="P51" s="197"/>
      <c r="Q51" s="197"/>
    </row>
    <row r="52" spans="1:17" ht="14.25">
      <c r="A52" s="250">
        <v>613</v>
      </c>
      <c r="B52" s="234" t="s">
        <v>99</v>
      </c>
      <c r="C52" s="234"/>
      <c r="D52" s="234">
        <v>6502</v>
      </c>
      <c r="E52" s="246">
        <v>11</v>
      </c>
      <c r="F52" s="234">
        <v>13057</v>
      </c>
      <c r="G52" s="234">
        <v>30000</v>
      </c>
      <c r="H52" s="234">
        <v>30000</v>
      </c>
      <c r="I52" s="234">
        <v>0</v>
      </c>
      <c r="J52" s="234">
        <v>30000</v>
      </c>
      <c r="K52" s="234"/>
      <c r="L52" s="234"/>
      <c r="M52" s="197"/>
      <c r="N52" s="197"/>
      <c r="O52" s="197"/>
      <c r="P52" s="197"/>
      <c r="Q52" s="197"/>
    </row>
    <row r="53" spans="1:17" ht="14.25">
      <c r="A53" s="250">
        <v>614</v>
      </c>
      <c r="B53" s="234" t="s">
        <v>100</v>
      </c>
      <c r="C53" s="197"/>
      <c r="D53" s="234">
        <v>6659</v>
      </c>
      <c r="E53" s="246">
        <v>11</v>
      </c>
      <c r="F53" s="234">
        <v>5614</v>
      </c>
      <c r="G53" s="234">
        <v>22000</v>
      </c>
      <c r="H53" s="234">
        <v>22000</v>
      </c>
      <c r="I53" s="234">
        <v>0</v>
      </c>
      <c r="J53" s="234">
        <v>22000</v>
      </c>
      <c r="K53" s="234"/>
      <c r="L53" s="234"/>
      <c r="M53" s="197"/>
      <c r="N53" s="197"/>
      <c r="O53" s="197" t="s">
        <v>346</v>
      </c>
      <c r="P53" s="197"/>
      <c r="Q53" s="197"/>
    </row>
    <row r="54" spans="1:17" ht="14.25">
      <c r="A54" s="197"/>
      <c r="B54" s="197"/>
      <c r="C54" s="197"/>
      <c r="D54" s="197"/>
      <c r="E54" s="245"/>
      <c r="F54" s="234"/>
      <c r="G54" s="234"/>
      <c r="H54" s="234"/>
      <c r="I54" s="234"/>
      <c r="J54" s="234"/>
      <c r="K54" s="234"/>
      <c r="L54" s="234"/>
      <c r="M54" s="197"/>
      <c r="N54" s="197"/>
      <c r="O54" s="197" t="s">
        <v>344</v>
      </c>
      <c r="P54" s="197"/>
      <c r="Q54" s="197"/>
    </row>
    <row r="55" spans="1:17" ht="14.25">
      <c r="A55" s="27">
        <v>63</v>
      </c>
      <c r="B55" s="28" t="s">
        <v>24</v>
      </c>
      <c r="C55" s="251">
        <v>0</v>
      </c>
      <c r="D55" s="29">
        <f>SUM(D56)</f>
        <v>1098667</v>
      </c>
      <c r="E55" s="30"/>
      <c r="F55" s="248">
        <v>1928073</v>
      </c>
      <c r="G55" s="248">
        <v>14066499</v>
      </c>
      <c r="H55" s="248">
        <v>14454200</v>
      </c>
      <c r="I55" s="248">
        <f>I56+I57+I58</f>
        <v>-513000</v>
      </c>
      <c r="J55" s="248">
        <f>J56+J57+J58</f>
        <v>13941200</v>
      </c>
      <c r="K55" s="248">
        <v>3280200</v>
      </c>
      <c r="L55" s="256">
        <v>3597220</v>
      </c>
      <c r="M55" s="197"/>
      <c r="N55" s="197"/>
      <c r="O55" s="197"/>
      <c r="P55" s="197"/>
      <c r="Q55" s="197"/>
    </row>
    <row r="56" spans="1:18" ht="14.25">
      <c r="A56" s="254">
        <v>633</v>
      </c>
      <c r="B56" s="203" t="s">
        <v>1</v>
      </c>
      <c r="C56" s="197">
        <v>0</v>
      </c>
      <c r="D56" s="252">
        <v>1098667</v>
      </c>
      <c r="E56" s="307" t="s">
        <v>308</v>
      </c>
      <c r="F56" s="234">
        <v>1904107</v>
      </c>
      <c r="G56" s="234">
        <v>6962899</v>
      </c>
      <c r="H56" s="234">
        <v>6850600</v>
      </c>
      <c r="I56" s="234">
        <v>-729000</v>
      </c>
      <c r="J56" s="234">
        <v>6121600</v>
      </c>
      <c r="K56" s="252"/>
      <c r="L56" s="252"/>
      <c r="M56" s="197"/>
      <c r="N56" s="197"/>
      <c r="O56" s="197">
        <v>11</v>
      </c>
      <c r="P56" s="234">
        <f>H51+H52+H53+H76+H66+H67</f>
        <v>762000</v>
      </c>
      <c r="Q56" s="234">
        <f>I51+I52+I53+I76+I66+I67</f>
        <v>850000</v>
      </c>
      <c r="R56" s="234">
        <f>J51+J52+J53+J76+J66+J67</f>
        <v>1612000</v>
      </c>
    </row>
    <row r="57" spans="1:18" ht="14.25">
      <c r="A57" s="254">
        <v>634</v>
      </c>
      <c r="B57" s="203" t="s">
        <v>173</v>
      </c>
      <c r="C57" s="197"/>
      <c r="D57" s="197"/>
      <c r="E57" s="245">
        <v>52</v>
      </c>
      <c r="F57" s="234">
        <v>23966</v>
      </c>
      <c r="G57" s="234">
        <v>103600</v>
      </c>
      <c r="H57" s="234">
        <v>103600</v>
      </c>
      <c r="I57" s="234">
        <v>216000</v>
      </c>
      <c r="J57" s="234">
        <v>319600</v>
      </c>
      <c r="K57" s="234"/>
      <c r="L57" s="234"/>
      <c r="M57" s="197"/>
      <c r="N57" s="197"/>
      <c r="O57" s="197">
        <v>52</v>
      </c>
      <c r="P57" s="234">
        <f>H56+H57+H58</f>
        <v>14454200</v>
      </c>
      <c r="Q57" s="234">
        <f>I56+I57+I58</f>
        <v>-513000</v>
      </c>
      <c r="R57" s="234">
        <f>J56+J57+J58</f>
        <v>13941200</v>
      </c>
    </row>
    <row r="58" spans="1:18" ht="14.25">
      <c r="A58" s="254">
        <v>638</v>
      </c>
      <c r="B58" s="203" t="s">
        <v>106</v>
      </c>
      <c r="C58" s="197"/>
      <c r="D58" s="197"/>
      <c r="E58" s="245">
        <v>52</v>
      </c>
      <c r="F58" s="234">
        <v>0</v>
      </c>
      <c r="G58" s="234">
        <v>7000000</v>
      </c>
      <c r="H58" s="234">
        <v>7500000</v>
      </c>
      <c r="I58" s="234">
        <v>0</v>
      </c>
      <c r="J58" s="234">
        <v>7500000</v>
      </c>
      <c r="K58" s="234"/>
      <c r="L58" s="234"/>
      <c r="M58" s="197"/>
      <c r="N58" s="197"/>
      <c r="O58" s="197">
        <v>43</v>
      </c>
      <c r="P58" s="234">
        <f>H71+H72</f>
        <v>724100</v>
      </c>
      <c r="Q58" s="234">
        <f>I71+I72</f>
        <v>0</v>
      </c>
      <c r="R58" s="234">
        <f>J71+J72</f>
        <v>724100</v>
      </c>
    </row>
    <row r="59" spans="11:18" ht="14.25">
      <c r="K59" s="234"/>
      <c r="L59" s="234"/>
      <c r="M59" s="197"/>
      <c r="N59" s="197"/>
      <c r="O59" s="197">
        <v>71</v>
      </c>
      <c r="P59" s="234">
        <f>H82+H83</f>
        <v>300000</v>
      </c>
      <c r="Q59" s="234">
        <f>I82+I83</f>
        <v>0</v>
      </c>
      <c r="R59" s="234">
        <f>J82+J83</f>
        <v>300000</v>
      </c>
    </row>
    <row r="60" spans="1:17" ht="14.25">
      <c r="A60" s="254"/>
      <c r="B60" s="203"/>
      <c r="C60" s="197"/>
      <c r="D60" s="197"/>
      <c r="E60" s="245"/>
      <c r="F60" s="234"/>
      <c r="G60" s="234"/>
      <c r="H60" s="234"/>
      <c r="I60" s="234"/>
      <c r="J60" s="234"/>
      <c r="K60" s="197"/>
      <c r="L60" s="198" t="s">
        <v>233</v>
      </c>
      <c r="M60" s="197"/>
      <c r="N60" s="197"/>
      <c r="O60" s="197"/>
      <c r="P60" s="234"/>
      <c r="Q60" s="197"/>
    </row>
    <row r="61" spans="1:17" ht="14.2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234"/>
      <c r="M61" s="197"/>
      <c r="N61" s="197"/>
      <c r="Q61" s="197"/>
    </row>
    <row r="62" spans="1:17" ht="14.25">
      <c r="A62" s="34">
        <v>1</v>
      </c>
      <c r="B62" s="34">
        <v>2</v>
      </c>
      <c r="C62" s="35">
        <v>3</v>
      </c>
      <c r="D62" s="35">
        <v>4</v>
      </c>
      <c r="E62" s="35">
        <v>3</v>
      </c>
      <c r="F62" s="35">
        <v>4</v>
      </c>
      <c r="G62" s="35">
        <v>5</v>
      </c>
      <c r="H62" s="35">
        <v>6</v>
      </c>
      <c r="I62" s="35">
        <v>7</v>
      </c>
      <c r="J62" s="35">
        <v>8</v>
      </c>
      <c r="K62" s="35">
        <v>9</v>
      </c>
      <c r="L62" s="241">
        <v>10</v>
      </c>
      <c r="M62" s="197"/>
      <c r="N62" s="197"/>
      <c r="O62" s="197"/>
      <c r="P62" s="197"/>
      <c r="Q62" s="197"/>
    </row>
    <row r="63" spans="1:17" ht="14.25">
      <c r="A63" s="203"/>
      <c r="B63" s="203"/>
      <c r="C63" s="197"/>
      <c r="D63" s="197"/>
      <c r="E63" s="245"/>
      <c r="F63" s="234"/>
      <c r="G63" s="234"/>
      <c r="H63" s="234"/>
      <c r="I63" s="234"/>
      <c r="J63" s="234"/>
      <c r="K63" s="234"/>
      <c r="L63" s="234"/>
      <c r="M63" s="197"/>
      <c r="N63" s="197"/>
      <c r="O63" s="197"/>
      <c r="P63" s="197"/>
      <c r="Q63" s="197"/>
    </row>
    <row r="64" spans="1:17" ht="14.25">
      <c r="A64" s="27">
        <v>64</v>
      </c>
      <c r="B64" s="28" t="s">
        <v>2</v>
      </c>
      <c r="C64" s="251">
        <v>0</v>
      </c>
      <c r="D64" s="248">
        <f>SUM(D66:D67)</f>
        <v>45462</v>
      </c>
      <c r="E64" s="249"/>
      <c r="F64" s="248">
        <v>99763</v>
      </c>
      <c r="G64" s="248">
        <v>170000</v>
      </c>
      <c r="H64" s="248">
        <v>170000</v>
      </c>
      <c r="I64" s="248"/>
      <c r="J64" s="248">
        <v>170000</v>
      </c>
      <c r="K64" s="248">
        <v>115500</v>
      </c>
      <c r="L64" s="256">
        <f>K64*110/100</f>
        <v>127050</v>
      </c>
      <c r="M64" s="197"/>
      <c r="N64" s="197"/>
      <c r="O64" s="197"/>
      <c r="P64" s="197"/>
      <c r="Q64" s="197"/>
    </row>
    <row r="65" spans="1:17" ht="14.25">
      <c r="A65" s="254"/>
      <c r="B65" s="203"/>
      <c r="C65" s="197"/>
      <c r="D65" s="197"/>
      <c r="E65" s="245"/>
      <c r="F65" s="234"/>
      <c r="G65" s="234"/>
      <c r="H65" s="234"/>
      <c r="I65" s="234"/>
      <c r="J65" s="234"/>
      <c r="K65" s="234"/>
      <c r="L65" s="234"/>
      <c r="M65" s="197"/>
      <c r="N65" s="197"/>
      <c r="O65" s="197"/>
      <c r="P65" s="197"/>
      <c r="Q65" s="197"/>
    </row>
    <row r="66" spans="1:17" ht="14.25">
      <c r="A66" s="254">
        <v>641</v>
      </c>
      <c r="B66" s="203" t="s">
        <v>18</v>
      </c>
      <c r="C66" s="197">
        <v>0</v>
      </c>
      <c r="D66" s="234">
        <v>2200</v>
      </c>
      <c r="E66" s="246">
        <v>11</v>
      </c>
      <c r="F66" s="234">
        <v>2198</v>
      </c>
      <c r="G66" s="234">
        <v>20000</v>
      </c>
      <c r="H66" s="234">
        <v>20000</v>
      </c>
      <c r="I66" s="234">
        <v>0</v>
      </c>
      <c r="J66" s="234">
        <v>20000</v>
      </c>
      <c r="K66" s="234"/>
      <c r="L66" s="234"/>
      <c r="M66" s="197"/>
      <c r="N66" s="197"/>
      <c r="O66" s="197"/>
      <c r="P66" s="197"/>
      <c r="Q66" s="197"/>
    </row>
    <row r="67" spans="1:17" ht="14.25">
      <c r="A67" s="254">
        <v>642</v>
      </c>
      <c r="B67" s="203" t="s">
        <v>19</v>
      </c>
      <c r="C67" s="197">
        <v>0</v>
      </c>
      <c r="D67" s="234">
        <v>43262</v>
      </c>
      <c r="E67" s="246">
        <v>11</v>
      </c>
      <c r="F67" s="234">
        <v>97565</v>
      </c>
      <c r="G67" s="234">
        <v>150000</v>
      </c>
      <c r="H67" s="234">
        <v>150000</v>
      </c>
      <c r="I67" s="234">
        <v>0</v>
      </c>
      <c r="J67" s="234">
        <v>150000</v>
      </c>
      <c r="K67" s="234"/>
      <c r="L67" s="234"/>
      <c r="M67" s="197"/>
      <c r="N67" s="197"/>
      <c r="O67" s="197"/>
      <c r="P67" s="197"/>
      <c r="Q67" s="197"/>
    </row>
    <row r="68" spans="1:17" ht="14.25">
      <c r="A68" s="203"/>
      <c r="B68" s="203"/>
      <c r="C68" s="197"/>
      <c r="D68" s="197"/>
      <c r="E68" s="245"/>
      <c r="F68" s="234"/>
      <c r="G68" s="234"/>
      <c r="H68" s="234"/>
      <c r="I68" s="234"/>
      <c r="J68" s="234"/>
      <c r="K68" s="234"/>
      <c r="L68" s="234"/>
      <c r="M68" s="197"/>
      <c r="N68" s="197"/>
      <c r="O68" s="197"/>
      <c r="P68" s="197"/>
      <c r="Q68" s="197"/>
    </row>
    <row r="69" spans="1:17" ht="14.25">
      <c r="A69" s="257">
        <v>65</v>
      </c>
      <c r="B69" s="251" t="s">
        <v>3</v>
      </c>
      <c r="C69" s="251">
        <v>0</v>
      </c>
      <c r="D69" s="248">
        <f>SUM(D72:D72)</f>
        <v>85995</v>
      </c>
      <c r="E69" s="249"/>
      <c r="F69" s="248">
        <v>152337</v>
      </c>
      <c r="G69" s="248">
        <v>724100</v>
      </c>
      <c r="H69" s="248">
        <v>724100</v>
      </c>
      <c r="I69" s="248">
        <v>0</v>
      </c>
      <c r="J69" s="248">
        <v>724100</v>
      </c>
      <c r="K69" s="248">
        <v>309815</v>
      </c>
      <c r="L69" s="256">
        <v>340797</v>
      </c>
      <c r="M69" s="197"/>
      <c r="N69" s="197"/>
      <c r="O69" s="197"/>
      <c r="P69" s="197"/>
      <c r="Q69" s="197"/>
    </row>
    <row r="70" spans="1:17" ht="14.25">
      <c r="A70" s="197"/>
      <c r="B70" s="197"/>
      <c r="C70" s="197"/>
      <c r="D70" s="197"/>
      <c r="E70" s="245"/>
      <c r="F70" s="234"/>
      <c r="G70" s="234"/>
      <c r="H70" s="234"/>
      <c r="I70" s="234"/>
      <c r="J70" s="234"/>
      <c r="K70" s="234"/>
      <c r="L70" s="234"/>
      <c r="M70" s="197"/>
      <c r="N70" s="197"/>
      <c r="O70" s="197"/>
      <c r="P70" s="197"/>
      <c r="Q70" s="197"/>
    </row>
    <row r="71" spans="1:17" ht="14.25">
      <c r="A71" s="254">
        <v>652</v>
      </c>
      <c r="B71" s="203" t="s">
        <v>102</v>
      </c>
      <c r="C71" s="197">
        <v>0</v>
      </c>
      <c r="D71" s="234">
        <v>132067</v>
      </c>
      <c r="E71" s="246">
        <v>43</v>
      </c>
      <c r="F71" s="234">
        <v>73930</v>
      </c>
      <c r="G71" s="234">
        <v>524100</v>
      </c>
      <c r="H71" s="234">
        <v>524100</v>
      </c>
      <c r="I71" s="234">
        <v>0</v>
      </c>
      <c r="J71" s="234">
        <v>524100</v>
      </c>
      <c r="K71" s="234"/>
      <c r="L71" s="234"/>
      <c r="M71" s="197"/>
      <c r="N71" s="197"/>
      <c r="O71" s="197"/>
      <c r="P71" s="197"/>
      <c r="Q71" s="197"/>
    </row>
    <row r="72" spans="1:17" ht="14.25">
      <c r="A72" s="254">
        <v>653</v>
      </c>
      <c r="B72" s="203" t="s">
        <v>101</v>
      </c>
      <c r="C72" s="197"/>
      <c r="D72" s="197">
        <v>85995</v>
      </c>
      <c r="E72" s="245">
        <v>43</v>
      </c>
      <c r="F72" s="234">
        <v>78407</v>
      </c>
      <c r="G72" s="234">
        <v>200000</v>
      </c>
      <c r="H72" s="234">
        <v>200000</v>
      </c>
      <c r="I72" s="234">
        <v>0</v>
      </c>
      <c r="J72" s="234">
        <v>200000</v>
      </c>
      <c r="K72" s="234"/>
      <c r="L72" s="234"/>
      <c r="M72" s="197"/>
      <c r="N72" s="197"/>
      <c r="O72" s="197"/>
      <c r="P72" s="197"/>
      <c r="Q72" s="197"/>
    </row>
    <row r="73" spans="1:17" ht="14.25">
      <c r="A73" s="258"/>
      <c r="B73" s="258"/>
      <c r="C73" s="197"/>
      <c r="D73" s="197"/>
      <c r="E73" s="245"/>
      <c r="F73" s="234"/>
      <c r="G73" s="234"/>
      <c r="H73" s="234"/>
      <c r="I73" s="234"/>
      <c r="J73" s="234"/>
      <c r="K73" s="234"/>
      <c r="L73" s="234"/>
      <c r="M73" s="197"/>
      <c r="N73" s="197"/>
      <c r="O73" s="197"/>
      <c r="P73" s="197"/>
      <c r="Q73" s="197"/>
    </row>
    <row r="74" spans="1:17" ht="14.25">
      <c r="A74" s="38">
        <v>68</v>
      </c>
      <c r="B74" s="39" t="s">
        <v>110</v>
      </c>
      <c r="C74" s="251">
        <v>0</v>
      </c>
      <c r="D74" s="248">
        <f>SUM(D76:D76)</f>
        <v>500</v>
      </c>
      <c r="E74" s="249"/>
      <c r="F74" s="248">
        <v>569</v>
      </c>
      <c r="G74" s="248">
        <v>30000</v>
      </c>
      <c r="H74" s="248">
        <v>30000</v>
      </c>
      <c r="I74" s="248">
        <v>0</v>
      </c>
      <c r="J74" s="248">
        <v>30000</v>
      </c>
      <c r="K74" s="248">
        <v>7480</v>
      </c>
      <c r="L74" s="256">
        <f>K74*110/100</f>
        <v>8228</v>
      </c>
      <c r="M74" s="197"/>
      <c r="N74" s="197"/>
      <c r="O74" s="197"/>
      <c r="P74" s="197"/>
      <c r="Q74" s="197"/>
    </row>
    <row r="75" spans="1:17" ht="14.25">
      <c r="A75" s="40">
        <v>681</v>
      </c>
      <c r="B75" s="41" t="s">
        <v>329</v>
      </c>
      <c r="C75" s="197"/>
      <c r="D75" s="197"/>
      <c r="E75" s="245"/>
      <c r="F75" s="234">
        <v>469</v>
      </c>
      <c r="G75" s="234"/>
      <c r="H75" s="234"/>
      <c r="I75" s="234"/>
      <c r="J75" s="234"/>
      <c r="K75" s="234"/>
      <c r="L75" s="234"/>
      <c r="M75" s="197"/>
      <c r="N75" s="197"/>
      <c r="O75" s="197"/>
      <c r="P75" s="197"/>
      <c r="Q75" s="197"/>
    </row>
    <row r="76" spans="1:17" ht="14.25">
      <c r="A76" s="31">
        <v>683</v>
      </c>
      <c r="B76" s="31" t="s">
        <v>4</v>
      </c>
      <c r="C76" s="197"/>
      <c r="D76" s="197">
        <v>500</v>
      </c>
      <c r="E76" s="245">
        <v>11</v>
      </c>
      <c r="F76" s="234">
        <v>100</v>
      </c>
      <c r="G76" s="234">
        <v>30000</v>
      </c>
      <c r="H76" s="234">
        <v>30000</v>
      </c>
      <c r="I76" s="234">
        <v>0</v>
      </c>
      <c r="J76" s="234">
        <v>30000</v>
      </c>
      <c r="K76" s="234"/>
      <c r="L76" s="234"/>
      <c r="M76" s="197"/>
      <c r="N76" s="197"/>
      <c r="O76" s="197"/>
      <c r="P76" s="197"/>
      <c r="Q76" s="197"/>
    </row>
    <row r="77" spans="1:17" ht="14.25">
      <c r="A77" s="31"/>
      <c r="B77" s="31"/>
      <c r="C77" s="197"/>
      <c r="D77" s="197"/>
      <c r="E77" s="245"/>
      <c r="F77" s="234"/>
      <c r="G77" s="234"/>
      <c r="H77" s="234"/>
      <c r="I77" s="234"/>
      <c r="J77" s="234"/>
      <c r="K77" s="234"/>
      <c r="L77" s="234"/>
      <c r="M77" s="197"/>
      <c r="N77" s="197"/>
      <c r="O77" s="197"/>
      <c r="P77" s="197"/>
      <c r="Q77" s="197"/>
    </row>
    <row r="78" spans="1:17" ht="14.25">
      <c r="A78" s="27">
        <v>7</v>
      </c>
      <c r="B78" s="28" t="s">
        <v>11</v>
      </c>
      <c r="C78" s="251">
        <v>0</v>
      </c>
      <c r="D78" s="251"/>
      <c r="E78" s="253"/>
      <c r="F78" s="248">
        <v>37240</v>
      </c>
      <c r="G78" s="248">
        <v>300000</v>
      </c>
      <c r="H78" s="248">
        <v>300000</v>
      </c>
      <c r="I78" s="248">
        <v>0</v>
      </c>
      <c r="J78" s="248">
        <v>300000</v>
      </c>
      <c r="K78" s="248">
        <v>981750</v>
      </c>
      <c r="L78" s="256">
        <f>K78*110/100</f>
        <v>1079925</v>
      </c>
      <c r="M78" s="197"/>
      <c r="N78" s="197"/>
      <c r="O78" s="197"/>
      <c r="P78" s="197"/>
      <c r="Q78" s="197"/>
    </row>
    <row r="79" spans="1:17" ht="14.25">
      <c r="A79" s="31"/>
      <c r="B79" s="32"/>
      <c r="C79" s="197"/>
      <c r="D79" s="197"/>
      <c r="E79" s="245"/>
      <c r="F79" s="234"/>
      <c r="G79" s="234"/>
      <c r="H79" s="234"/>
      <c r="I79" s="234"/>
      <c r="J79" s="234"/>
      <c r="K79" s="234"/>
      <c r="L79" s="234"/>
      <c r="M79" s="197"/>
      <c r="N79" s="197"/>
      <c r="O79" s="197"/>
      <c r="P79" s="197"/>
      <c r="Q79" s="197"/>
    </row>
    <row r="80" spans="1:17" ht="14.25">
      <c r="A80" s="247">
        <v>71</v>
      </c>
      <c r="B80" s="248" t="s">
        <v>20</v>
      </c>
      <c r="C80" s="251">
        <v>0</v>
      </c>
      <c r="D80" s="29">
        <f>SUM(D82)</f>
        <v>6870</v>
      </c>
      <c r="E80" s="30"/>
      <c r="F80" s="248">
        <v>37240</v>
      </c>
      <c r="G80" s="248">
        <v>300000</v>
      </c>
      <c r="H80" s="248">
        <v>300000</v>
      </c>
      <c r="I80" s="248">
        <v>0</v>
      </c>
      <c r="J80" s="248">
        <v>300000</v>
      </c>
      <c r="K80" s="248">
        <v>981750</v>
      </c>
      <c r="L80" s="256">
        <f>K80*110/100</f>
        <v>1079925</v>
      </c>
      <c r="M80" s="197"/>
      <c r="N80" s="197"/>
      <c r="O80" s="197"/>
      <c r="P80" s="197"/>
      <c r="Q80" s="197"/>
    </row>
    <row r="81" spans="1:17" ht="14.25">
      <c r="A81" s="203"/>
      <c r="B81" s="32"/>
      <c r="C81" s="197"/>
      <c r="D81" s="197"/>
      <c r="E81" s="245"/>
      <c r="F81" s="234"/>
      <c r="G81" s="234"/>
      <c r="H81" s="234"/>
      <c r="I81" s="234"/>
      <c r="J81" s="234"/>
      <c r="K81" s="234"/>
      <c r="L81" s="234"/>
      <c r="M81" s="197"/>
      <c r="N81" s="197"/>
      <c r="O81" s="197"/>
      <c r="P81" s="197"/>
      <c r="Q81" s="197"/>
    </row>
    <row r="82" spans="1:17" ht="14.25">
      <c r="A82" s="254">
        <v>711</v>
      </c>
      <c r="B82" s="203" t="s">
        <v>21</v>
      </c>
      <c r="C82" s="197">
        <v>0</v>
      </c>
      <c r="D82" s="234">
        <v>6870</v>
      </c>
      <c r="E82" s="246">
        <v>71</v>
      </c>
      <c r="F82" s="234">
        <v>37240</v>
      </c>
      <c r="G82" s="234">
        <v>100000</v>
      </c>
      <c r="H82" s="234">
        <v>100000</v>
      </c>
      <c r="I82" s="234">
        <v>0</v>
      </c>
      <c r="J82" s="234">
        <v>100000</v>
      </c>
      <c r="K82" s="234"/>
      <c r="L82" s="234"/>
      <c r="M82" s="197"/>
      <c r="N82" s="197"/>
      <c r="O82" s="197"/>
      <c r="P82" s="197"/>
      <c r="Q82" s="197"/>
    </row>
    <row r="83" spans="1:17" ht="14.25">
      <c r="A83" s="254">
        <v>711</v>
      </c>
      <c r="B83" s="203" t="s">
        <v>107</v>
      </c>
      <c r="C83" s="197"/>
      <c r="D83" s="197"/>
      <c r="E83" s="245">
        <v>71</v>
      </c>
      <c r="F83" s="234">
        <v>0</v>
      </c>
      <c r="G83" s="234">
        <v>200000</v>
      </c>
      <c r="H83" s="234">
        <v>200000</v>
      </c>
      <c r="I83" s="234">
        <v>0</v>
      </c>
      <c r="J83" s="234">
        <v>200000</v>
      </c>
      <c r="K83" s="234"/>
      <c r="L83" s="234"/>
      <c r="M83" s="197"/>
      <c r="N83" s="197"/>
      <c r="O83" s="197"/>
      <c r="P83" s="197"/>
      <c r="Q83" s="197"/>
    </row>
    <row r="84" spans="1:17" ht="14.25">
      <c r="A84" s="254"/>
      <c r="B84" s="203"/>
      <c r="C84" s="197"/>
      <c r="D84" s="197"/>
      <c r="E84" s="245"/>
      <c r="F84" s="234"/>
      <c r="G84" s="234"/>
      <c r="H84" s="234"/>
      <c r="I84" s="234"/>
      <c r="J84" s="234"/>
      <c r="K84" s="234"/>
      <c r="L84" s="234"/>
      <c r="M84" s="197"/>
      <c r="N84" s="197"/>
      <c r="O84" s="197"/>
      <c r="P84" s="197"/>
      <c r="Q84" s="197"/>
    </row>
    <row r="85" spans="1:17" ht="14.25">
      <c r="A85" s="232"/>
      <c r="B85" s="203"/>
      <c r="C85" s="197"/>
      <c r="D85" s="197"/>
      <c r="E85" s="245"/>
      <c r="F85" s="234"/>
      <c r="G85" s="234"/>
      <c r="H85" s="234"/>
      <c r="I85" s="234"/>
      <c r="J85" s="234"/>
      <c r="K85" s="234"/>
      <c r="L85" s="197"/>
      <c r="M85" s="197"/>
      <c r="N85" s="197"/>
      <c r="O85" s="197"/>
      <c r="P85" s="197"/>
      <c r="Q85" s="197"/>
    </row>
    <row r="86" spans="1:17" ht="14.25">
      <c r="A86" s="38"/>
      <c r="B86" s="39" t="s">
        <v>5</v>
      </c>
      <c r="C86" s="39">
        <v>0</v>
      </c>
      <c r="D86" s="39">
        <f>D80+D74+D69+D64+D55+D49</f>
        <v>1637070</v>
      </c>
      <c r="E86" s="39"/>
      <c r="F86" s="39">
        <f aca="true" t="shared" si="3" ref="F86:L86">F47+F78</f>
        <v>2500996</v>
      </c>
      <c r="G86" s="39">
        <f t="shared" si="3"/>
        <v>15842599</v>
      </c>
      <c r="H86" s="39">
        <f t="shared" si="3"/>
        <v>16240300</v>
      </c>
      <c r="I86" s="39">
        <f t="shared" si="3"/>
        <v>337000</v>
      </c>
      <c r="J86" s="39">
        <f t="shared" si="3"/>
        <v>16577300</v>
      </c>
      <c r="K86" s="39">
        <f t="shared" si="3"/>
        <v>5393520</v>
      </c>
      <c r="L86" s="39">
        <f t="shared" si="3"/>
        <v>5921872</v>
      </c>
      <c r="M86" s="197"/>
      <c r="N86" s="197"/>
      <c r="O86" s="197"/>
      <c r="P86" s="197"/>
      <c r="Q86" s="197"/>
    </row>
    <row r="87" spans="1:17" ht="14.2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197"/>
      <c r="M87" s="197"/>
      <c r="N87" s="197"/>
      <c r="O87" s="197"/>
      <c r="P87" s="197"/>
      <c r="Q87" s="197"/>
    </row>
    <row r="88" spans="1:17" ht="14.25">
      <c r="A88" s="40"/>
      <c r="B88" s="41" t="s">
        <v>182</v>
      </c>
      <c r="C88" s="41"/>
      <c r="D88" s="41"/>
      <c r="E88" s="41"/>
      <c r="F88" s="41"/>
      <c r="G88" s="41"/>
      <c r="H88" s="41"/>
      <c r="I88" s="41"/>
      <c r="J88" s="41"/>
      <c r="K88" s="41"/>
      <c r="L88" s="197"/>
      <c r="M88" s="197"/>
      <c r="N88" s="197"/>
      <c r="O88" s="197"/>
      <c r="P88" s="197"/>
      <c r="Q88" s="197"/>
    </row>
    <row r="89" spans="1:17" ht="14.2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4.25">
      <c r="A90" s="44" t="s">
        <v>28</v>
      </c>
      <c r="B90" s="44" t="s">
        <v>29</v>
      </c>
      <c r="C90" s="13" t="s">
        <v>57</v>
      </c>
      <c r="D90" s="12" t="s">
        <v>57</v>
      </c>
      <c r="E90" s="12"/>
      <c r="F90" s="45" t="s">
        <v>57</v>
      </c>
      <c r="G90" s="45" t="s">
        <v>57</v>
      </c>
      <c r="H90" s="45" t="s">
        <v>57</v>
      </c>
      <c r="I90" s="45" t="s">
        <v>350</v>
      </c>
      <c r="J90" s="194" t="s">
        <v>356</v>
      </c>
      <c r="K90" s="13" t="s">
        <v>111</v>
      </c>
      <c r="L90" s="13" t="s">
        <v>234</v>
      </c>
      <c r="M90" s="197"/>
      <c r="N90" s="197"/>
      <c r="O90" s="197"/>
      <c r="P90" s="197"/>
      <c r="Q90" s="197"/>
    </row>
    <row r="91" spans="1:17" ht="14.25">
      <c r="A91" s="46"/>
      <c r="B91" s="46"/>
      <c r="C91" s="15">
        <v>2014</v>
      </c>
      <c r="D91" s="14">
        <v>2015</v>
      </c>
      <c r="E91" s="14"/>
      <c r="F91" s="47">
        <v>2016</v>
      </c>
      <c r="G91" s="47">
        <v>2017</v>
      </c>
      <c r="H91" s="47">
        <v>2018</v>
      </c>
      <c r="I91" s="47" t="s">
        <v>349</v>
      </c>
      <c r="J91" s="394" t="s">
        <v>351</v>
      </c>
      <c r="K91" s="15">
        <v>2019</v>
      </c>
      <c r="L91" s="15">
        <v>2020</v>
      </c>
      <c r="M91" s="197"/>
      <c r="N91" s="197"/>
      <c r="O91" s="197"/>
      <c r="P91" s="197"/>
      <c r="Q91" s="197"/>
    </row>
    <row r="92" spans="1:17" ht="14.25">
      <c r="A92" s="34">
        <v>1</v>
      </c>
      <c r="B92" s="34">
        <v>2</v>
      </c>
      <c r="C92" s="35">
        <v>3</v>
      </c>
      <c r="D92" s="35">
        <v>4</v>
      </c>
      <c r="E92" s="35">
        <v>3</v>
      </c>
      <c r="F92" s="35">
        <v>4</v>
      </c>
      <c r="G92" s="35">
        <v>5</v>
      </c>
      <c r="H92" s="35">
        <v>6</v>
      </c>
      <c r="I92" s="35">
        <v>7</v>
      </c>
      <c r="J92" s="35">
        <v>8</v>
      </c>
      <c r="K92" s="35">
        <v>9</v>
      </c>
      <c r="L92" s="35">
        <v>10</v>
      </c>
      <c r="M92" s="197"/>
      <c r="N92" s="197"/>
      <c r="O92" s="197"/>
      <c r="P92" s="197"/>
      <c r="Q92" s="197"/>
    </row>
    <row r="93" spans="1:17" ht="14.2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4.25">
      <c r="A94" s="27">
        <v>3</v>
      </c>
      <c r="B94" s="28" t="s">
        <v>30</v>
      </c>
      <c r="C94" s="39">
        <f>C96+C101+C108+C117+C121+C111</f>
        <v>4913825</v>
      </c>
      <c r="D94" s="39">
        <f>D96+D101+D108+D117+D121+D111</f>
        <v>0</v>
      </c>
      <c r="E94" s="39"/>
      <c r="F94" s="39">
        <f aca="true" t="shared" si="4" ref="F94:L94">F96+F101+F108+F117+F121+F111</f>
        <v>1135025</v>
      </c>
      <c r="G94" s="39">
        <f t="shared" si="4"/>
        <v>2924599</v>
      </c>
      <c r="H94" s="39">
        <f t="shared" si="4"/>
        <v>3000300</v>
      </c>
      <c r="I94" s="39">
        <f t="shared" si="4"/>
        <v>126000</v>
      </c>
      <c r="J94" s="39">
        <f t="shared" si="4"/>
        <v>3126300</v>
      </c>
      <c r="K94" s="39">
        <f t="shared" si="4"/>
        <v>2021030</v>
      </c>
      <c r="L94" s="39">
        <f t="shared" si="4"/>
        <v>2223133</v>
      </c>
      <c r="M94" s="197"/>
      <c r="N94" s="197"/>
      <c r="O94" s="197"/>
      <c r="P94" s="197"/>
      <c r="Q94" s="197"/>
    </row>
    <row r="95" spans="1:17" ht="14.25">
      <c r="A95" s="255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4.25">
      <c r="A96" s="27">
        <v>31</v>
      </c>
      <c r="B96" s="28" t="s">
        <v>9</v>
      </c>
      <c r="C96" s="248">
        <v>630740</v>
      </c>
      <c r="D96" s="248"/>
      <c r="E96" s="248"/>
      <c r="F96" s="248">
        <f>SUM(F97:F99)</f>
        <v>518951</v>
      </c>
      <c r="G96" s="248">
        <f>SUM(G97:G99)</f>
        <v>804100</v>
      </c>
      <c r="H96" s="248">
        <f>SUM(H97:H99)</f>
        <v>757800</v>
      </c>
      <c r="I96" s="248">
        <v>0</v>
      </c>
      <c r="J96" s="248">
        <f>SUM(J97:J99)</f>
        <v>757800</v>
      </c>
      <c r="K96" s="248">
        <v>440000</v>
      </c>
      <c r="L96" s="256">
        <f>K96*110/100</f>
        <v>484000</v>
      </c>
      <c r="M96" s="197"/>
      <c r="N96" s="197"/>
      <c r="O96" s="197"/>
      <c r="P96" s="197"/>
      <c r="Q96" s="197"/>
    </row>
    <row r="97" spans="1:17" ht="14.25">
      <c r="A97" s="49">
        <v>311</v>
      </c>
      <c r="B97" s="50" t="s">
        <v>41</v>
      </c>
      <c r="C97" s="234">
        <v>542000</v>
      </c>
      <c r="D97" s="234"/>
      <c r="E97" s="234"/>
      <c r="F97" s="234">
        <v>433245</v>
      </c>
      <c r="G97" s="234">
        <v>671100</v>
      </c>
      <c r="H97" s="234">
        <v>631600</v>
      </c>
      <c r="I97" s="234">
        <v>0</v>
      </c>
      <c r="J97" s="234">
        <v>631600</v>
      </c>
      <c r="K97" s="234"/>
      <c r="L97" s="234"/>
      <c r="M97" s="197"/>
      <c r="N97" s="197"/>
      <c r="O97" s="197"/>
      <c r="P97" s="197"/>
      <c r="Q97" s="197"/>
    </row>
    <row r="98" spans="1:17" ht="14.25">
      <c r="A98" s="49">
        <v>312</v>
      </c>
      <c r="B98" s="50" t="s">
        <v>230</v>
      </c>
      <c r="C98" s="234"/>
      <c r="D98" s="234"/>
      <c r="E98" s="234"/>
      <c r="F98" s="234">
        <v>11188</v>
      </c>
      <c r="G98" s="234">
        <v>17500</v>
      </c>
      <c r="H98" s="234">
        <v>17500</v>
      </c>
      <c r="I98" s="234">
        <v>0</v>
      </c>
      <c r="J98" s="234">
        <v>17500</v>
      </c>
      <c r="K98" s="234"/>
      <c r="L98" s="234"/>
      <c r="M98" s="197"/>
      <c r="N98" s="197"/>
      <c r="O98" s="197"/>
      <c r="P98" s="197"/>
      <c r="Q98" s="197"/>
    </row>
    <row r="99" spans="1:17" ht="14.25">
      <c r="A99" s="49">
        <v>313</v>
      </c>
      <c r="B99" s="50" t="s">
        <v>42</v>
      </c>
      <c r="C99" s="234">
        <v>88740</v>
      </c>
      <c r="D99" s="234"/>
      <c r="E99" s="234"/>
      <c r="F99" s="234">
        <v>74518</v>
      </c>
      <c r="G99" s="234">
        <v>115500</v>
      </c>
      <c r="H99" s="234">
        <v>108700</v>
      </c>
      <c r="I99" s="234">
        <v>0</v>
      </c>
      <c r="J99" s="234">
        <v>108700</v>
      </c>
      <c r="K99" s="234"/>
      <c r="L99" s="234"/>
      <c r="M99" s="197"/>
      <c r="N99" s="197"/>
      <c r="O99" s="197"/>
      <c r="P99" s="197"/>
      <c r="Q99" s="197"/>
    </row>
    <row r="100" spans="1:17" ht="14.25">
      <c r="A100" s="49"/>
      <c r="B100" s="50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197"/>
      <c r="N100" s="197"/>
      <c r="O100" s="197"/>
      <c r="P100" s="197"/>
      <c r="Q100" s="197"/>
    </row>
    <row r="101" spans="1:17" ht="14.25">
      <c r="A101" s="51">
        <v>32</v>
      </c>
      <c r="B101" s="52" t="s">
        <v>6</v>
      </c>
      <c r="C101" s="39">
        <v>2054155</v>
      </c>
      <c r="D101" s="39"/>
      <c r="E101" s="39"/>
      <c r="F101" s="248">
        <f>SUM(F102:F106)</f>
        <v>513641</v>
      </c>
      <c r="G101" s="248">
        <f>SUM(G102:G106)</f>
        <v>1867500</v>
      </c>
      <c r="H101" s="248">
        <f>SUM(H102:H106)</f>
        <v>1777500</v>
      </c>
      <c r="I101" s="248">
        <f>SUM(I102:I106)</f>
        <v>126000</v>
      </c>
      <c r="J101" s="248">
        <f>SUM(J102:J106)</f>
        <v>1903500</v>
      </c>
      <c r="K101" s="248">
        <v>1386000</v>
      </c>
      <c r="L101" s="256">
        <f>K101*110/100</f>
        <v>1524600</v>
      </c>
      <c r="M101" s="197"/>
      <c r="N101" s="197"/>
      <c r="O101" s="197"/>
      <c r="P101" s="197"/>
      <c r="Q101" s="197"/>
    </row>
    <row r="102" spans="1:17" ht="14.25">
      <c r="A102" s="49">
        <v>321</v>
      </c>
      <c r="B102" s="50" t="s">
        <v>43</v>
      </c>
      <c r="C102" s="234">
        <v>58000</v>
      </c>
      <c r="D102" s="234"/>
      <c r="E102" s="234"/>
      <c r="F102" s="234">
        <v>36386</v>
      </c>
      <c r="G102" s="234">
        <v>50000</v>
      </c>
      <c r="H102" s="234">
        <v>50000</v>
      </c>
      <c r="I102" s="234"/>
      <c r="J102" s="234">
        <v>50000</v>
      </c>
      <c r="K102" s="234"/>
      <c r="L102" s="234"/>
      <c r="M102" s="197"/>
      <c r="N102" s="197"/>
      <c r="O102" s="197"/>
      <c r="P102" s="197"/>
      <c r="Q102" s="197"/>
    </row>
    <row r="103" spans="1:17" ht="14.25">
      <c r="A103" s="49">
        <v>322</v>
      </c>
      <c r="B103" s="50" t="s">
        <v>44</v>
      </c>
      <c r="C103" s="252">
        <v>262763</v>
      </c>
      <c r="D103" s="252"/>
      <c r="E103" s="252"/>
      <c r="F103" s="234">
        <v>200323</v>
      </c>
      <c r="G103" s="234">
        <v>251500</v>
      </c>
      <c r="H103" s="234">
        <v>291500</v>
      </c>
      <c r="I103" s="234">
        <v>126000</v>
      </c>
      <c r="J103" s="234">
        <v>417500</v>
      </c>
      <c r="K103" s="234"/>
      <c r="L103" s="234"/>
      <c r="M103" s="197"/>
      <c r="N103" s="197"/>
      <c r="O103" s="197"/>
      <c r="P103" s="197"/>
      <c r="Q103" s="197"/>
    </row>
    <row r="104" spans="1:17" ht="14.25">
      <c r="A104" s="49">
        <v>323</v>
      </c>
      <c r="B104" s="50" t="s">
        <v>25</v>
      </c>
      <c r="C104" s="252">
        <v>888852</v>
      </c>
      <c r="D104" s="252"/>
      <c r="E104" s="252"/>
      <c r="F104" s="234">
        <v>222871</v>
      </c>
      <c r="G104" s="234">
        <v>1397000</v>
      </c>
      <c r="H104" s="234">
        <v>1337000</v>
      </c>
      <c r="I104" s="234">
        <v>0</v>
      </c>
      <c r="J104" s="234">
        <v>1337000</v>
      </c>
      <c r="K104" s="234"/>
      <c r="L104" s="234"/>
      <c r="M104" s="197"/>
      <c r="N104" s="197"/>
      <c r="O104" s="197"/>
      <c r="P104" s="197"/>
      <c r="Q104" s="197"/>
    </row>
    <row r="105" spans="1:17" ht="14.25">
      <c r="A105" s="49">
        <v>324</v>
      </c>
      <c r="B105" s="50" t="s">
        <v>94</v>
      </c>
      <c r="C105" s="252">
        <v>670340</v>
      </c>
      <c r="D105" s="252"/>
      <c r="E105" s="252"/>
      <c r="F105" s="234">
        <v>10888</v>
      </c>
      <c r="G105" s="234">
        <v>15000</v>
      </c>
      <c r="H105" s="234">
        <v>15000</v>
      </c>
      <c r="I105" s="234">
        <v>0</v>
      </c>
      <c r="J105" s="234">
        <v>15000</v>
      </c>
      <c r="K105" s="234"/>
      <c r="L105" s="234"/>
      <c r="M105" s="197"/>
      <c r="N105" s="197"/>
      <c r="O105" s="197"/>
      <c r="P105" s="197"/>
      <c r="Q105" s="197"/>
    </row>
    <row r="106" spans="1:17" ht="14.25">
      <c r="A106" s="49">
        <v>329</v>
      </c>
      <c r="B106" s="50" t="s">
        <v>31</v>
      </c>
      <c r="C106" s="252">
        <v>174200</v>
      </c>
      <c r="D106" s="252"/>
      <c r="E106" s="252"/>
      <c r="F106" s="234">
        <v>43173</v>
      </c>
      <c r="G106" s="234">
        <v>154000</v>
      </c>
      <c r="H106" s="234">
        <v>84000</v>
      </c>
      <c r="I106" s="234">
        <v>0</v>
      </c>
      <c r="J106" s="234">
        <v>84000</v>
      </c>
      <c r="K106" s="234"/>
      <c r="L106" s="234"/>
      <c r="M106" s="197"/>
      <c r="N106" s="197"/>
      <c r="O106" s="197"/>
      <c r="P106" s="197"/>
      <c r="Q106" s="197"/>
    </row>
    <row r="107" spans="1:17" ht="14.25">
      <c r="A107" s="50"/>
      <c r="B107" s="50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197"/>
      <c r="N107" s="197"/>
      <c r="O107" s="197"/>
      <c r="P107" s="197"/>
      <c r="Q107" s="197"/>
    </row>
    <row r="108" spans="1:17" ht="14.25">
      <c r="A108" s="51">
        <v>34</v>
      </c>
      <c r="B108" s="52" t="s">
        <v>32</v>
      </c>
      <c r="C108" s="248">
        <v>200000</v>
      </c>
      <c r="D108" s="248"/>
      <c r="E108" s="248"/>
      <c r="F108" s="248">
        <v>21182</v>
      </c>
      <c r="G108" s="248">
        <v>22000</v>
      </c>
      <c r="H108" s="248">
        <v>22000</v>
      </c>
      <c r="I108" s="248">
        <v>0</v>
      </c>
      <c r="J108" s="248">
        <v>22000</v>
      </c>
      <c r="K108" s="248">
        <v>12705</v>
      </c>
      <c r="L108" s="256">
        <f>K108*110/100</f>
        <v>13975.5</v>
      </c>
      <c r="M108" s="197"/>
      <c r="N108" s="197"/>
      <c r="O108" s="197"/>
      <c r="P108" s="197"/>
      <c r="Q108" s="197"/>
    </row>
    <row r="109" spans="1:17" ht="14.25">
      <c r="A109" s="49">
        <v>343</v>
      </c>
      <c r="B109" s="50" t="s">
        <v>45</v>
      </c>
      <c r="C109" s="234">
        <v>200000</v>
      </c>
      <c r="D109" s="234"/>
      <c r="E109" s="234"/>
      <c r="F109" s="234">
        <v>21182</v>
      </c>
      <c r="G109" s="234">
        <v>22000</v>
      </c>
      <c r="H109" s="234">
        <v>22000</v>
      </c>
      <c r="I109" s="234">
        <v>0</v>
      </c>
      <c r="J109" s="234">
        <v>22000</v>
      </c>
      <c r="K109" s="234"/>
      <c r="L109" s="234"/>
      <c r="M109" s="197"/>
      <c r="N109" s="197"/>
      <c r="O109" s="197"/>
      <c r="P109" s="197"/>
      <c r="Q109" s="197"/>
    </row>
    <row r="110" spans="1:17" ht="14.25">
      <c r="A110" s="49"/>
      <c r="B110" s="50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197"/>
      <c r="N110" s="197"/>
      <c r="O110" s="197"/>
      <c r="P110" s="197"/>
      <c r="Q110" s="197"/>
    </row>
    <row r="111" spans="1:17" ht="14.25">
      <c r="A111" s="51">
        <v>36</v>
      </c>
      <c r="B111" s="52" t="s">
        <v>40</v>
      </c>
      <c r="C111" s="248">
        <v>142500</v>
      </c>
      <c r="D111" s="248"/>
      <c r="E111" s="248"/>
      <c r="F111" s="248">
        <v>0</v>
      </c>
      <c r="G111" s="248">
        <v>22500</v>
      </c>
      <c r="H111" s="248">
        <v>22500</v>
      </c>
      <c r="I111" s="248">
        <v>0</v>
      </c>
      <c r="J111" s="248">
        <v>22500</v>
      </c>
      <c r="K111" s="248">
        <v>3300</v>
      </c>
      <c r="L111" s="256">
        <f>K111*110/100</f>
        <v>3630</v>
      </c>
      <c r="M111" s="197"/>
      <c r="N111" s="197"/>
      <c r="O111" s="197"/>
      <c r="P111" s="197"/>
      <c r="Q111" s="197"/>
    </row>
    <row r="112" spans="1:17" ht="14.25">
      <c r="A112" s="49">
        <v>363</v>
      </c>
      <c r="B112" s="50" t="s">
        <v>46</v>
      </c>
      <c r="C112" s="234">
        <v>142500</v>
      </c>
      <c r="D112" s="234"/>
      <c r="E112" s="234"/>
      <c r="F112" s="234">
        <v>0</v>
      </c>
      <c r="G112" s="234">
        <v>22500</v>
      </c>
      <c r="H112" s="234">
        <v>22500</v>
      </c>
      <c r="I112" s="234">
        <v>0</v>
      </c>
      <c r="J112" s="234">
        <v>22500</v>
      </c>
      <c r="K112" s="234"/>
      <c r="L112" s="234"/>
      <c r="M112" s="197"/>
      <c r="N112" s="197"/>
      <c r="O112" s="197"/>
      <c r="P112" s="197"/>
      <c r="Q112" s="197"/>
    </row>
    <row r="113" spans="1:17" ht="14.25">
      <c r="A113" s="53"/>
      <c r="B113" s="54"/>
      <c r="C113" s="234"/>
      <c r="D113" s="234"/>
      <c r="E113" s="234"/>
      <c r="F113" s="234"/>
      <c r="G113" s="234"/>
      <c r="H113" s="234"/>
      <c r="I113" s="234"/>
      <c r="J113" s="234"/>
      <c r="K113" s="197"/>
      <c r="L113" s="198" t="s">
        <v>232</v>
      </c>
      <c r="M113" s="197"/>
      <c r="N113" s="197"/>
      <c r="O113" s="197"/>
      <c r="P113" s="197"/>
      <c r="Q113" s="197"/>
    </row>
    <row r="114" spans="1:17" ht="14.25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234"/>
      <c r="M114" s="197"/>
      <c r="N114" s="197"/>
      <c r="O114" s="197"/>
      <c r="P114" s="197"/>
      <c r="Q114" s="197"/>
    </row>
    <row r="115" spans="1:17" ht="14.25">
      <c r="A115" s="34">
        <v>1</v>
      </c>
      <c r="B115" s="34">
        <v>2</v>
      </c>
      <c r="C115" s="35">
        <v>3</v>
      </c>
      <c r="D115" s="35">
        <v>4</v>
      </c>
      <c r="E115" s="35">
        <v>3</v>
      </c>
      <c r="F115" s="35">
        <v>4</v>
      </c>
      <c r="G115" s="35">
        <v>5</v>
      </c>
      <c r="H115" s="35">
        <v>6</v>
      </c>
      <c r="I115" s="35">
        <v>7</v>
      </c>
      <c r="J115" s="35">
        <v>8</v>
      </c>
      <c r="K115" s="35">
        <v>9</v>
      </c>
      <c r="L115" s="241">
        <v>10</v>
      </c>
      <c r="M115" s="197"/>
      <c r="N115" s="197"/>
      <c r="O115" s="197"/>
      <c r="P115" s="197"/>
      <c r="Q115" s="197"/>
    </row>
    <row r="116" spans="1:17" ht="14.2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234"/>
      <c r="M116" s="197"/>
      <c r="N116" s="197"/>
      <c r="O116" s="197"/>
      <c r="P116" s="197"/>
      <c r="Q116" s="197"/>
    </row>
    <row r="117" spans="1:17" ht="14.25">
      <c r="A117" s="51">
        <v>37</v>
      </c>
      <c r="B117" s="52" t="s">
        <v>33</v>
      </c>
      <c r="C117" s="248">
        <v>30000</v>
      </c>
      <c r="D117" s="248"/>
      <c r="E117" s="248"/>
      <c r="F117" s="248">
        <v>15851</v>
      </c>
      <c r="G117" s="248">
        <v>40000</v>
      </c>
      <c r="H117" s="248">
        <v>108000</v>
      </c>
      <c r="I117" s="248">
        <v>0</v>
      </c>
      <c r="J117" s="248">
        <v>108000</v>
      </c>
      <c r="K117" s="248">
        <v>40425</v>
      </c>
      <c r="L117" s="256">
        <f>K117*110/100</f>
        <v>44467.5</v>
      </c>
      <c r="M117" s="197"/>
      <c r="N117" s="197"/>
      <c r="O117" s="197"/>
      <c r="P117" s="197"/>
      <c r="Q117" s="197"/>
    </row>
    <row r="118" spans="1:17" ht="14.25">
      <c r="A118" s="49">
        <v>372</v>
      </c>
      <c r="B118" s="50" t="s">
        <v>47</v>
      </c>
      <c r="C118" s="234">
        <v>30000</v>
      </c>
      <c r="D118" s="234"/>
      <c r="E118" s="234"/>
      <c r="F118" s="234">
        <v>15851</v>
      </c>
      <c r="G118" s="234">
        <v>40000</v>
      </c>
      <c r="H118" s="234">
        <v>108000</v>
      </c>
      <c r="I118" s="234">
        <v>0</v>
      </c>
      <c r="J118" s="234">
        <v>108000</v>
      </c>
      <c r="K118" s="234"/>
      <c r="L118" s="234"/>
      <c r="M118" s="197"/>
      <c r="N118" s="197"/>
      <c r="O118" s="197"/>
      <c r="P118" s="197"/>
      <c r="Q118" s="197"/>
    </row>
    <row r="119" spans="1:17" ht="14.2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234"/>
      <c r="M119" s="197"/>
      <c r="N119" s="197"/>
      <c r="O119" s="197"/>
      <c r="P119" s="197"/>
      <c r="Q119" s="197"/>
    </row>
    <row r="120" spans="1:17" ht="14.2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234"/>
      <c r="M120" s="197"/>
      <c r="N120" s="197"/>
      <c r="O120" s="197"/>
      <c r="P120" s="197"/>
      <c r="Q120" s="197"/>
    </row>
    <row r="121" spans="1:17" ht="14.25">
      <c r="A121" s="51">
        <v>38</v>
      </c>
      <c r="B121" s="52" t="s">
        <v>7</v>
      </c>
      <c r="C121" s="248">
        <v>1856430</v>
      </c>
      <c r="D121" s="248"/>
      <c r="E121" s="248"/>
      <c r="F121" s="248">
        <v>65400</v>
      </c>
      <c r="G121" s="248">
        <v>168499</v>
      </c>
      <c r="H121" s="248">
        <v>312500</v>
      </c>
      <c r="I121" s="248">
        <v>0</v>
      </c>
      <c r="J121" s="248">
        <v>312500</v>
      </c>
      <c r="K121" s="248">
        <v>138600</v>
      </c>
      <c r="L121" s="256">
        <f>K121*110/100</f>
        <v>152460</v>
      </c>
      <c r="M121" s="197"/>
      <c r="N121" s="197"/>
      <c r="O121" s="197"/>
      <c r="P121" s="197"/>
      <c r="Q121" s="197"/>
    </row>
    <row r="122" spans="1:17" ht="14.25">
      <c r="A122" s="49">
        <v>381</v>
      </c>
      <c r="B122" s="50" t="s">
        <v>48</v>
      </c>
      <c r="C122" s="234">
        <v>86000</v>
      </c>
      <c r="D122" s="234"/>
      <c r="E122" s="234"/>
      <c r="F122" s="234">
        <v>57900</v>
      </c>
      <c r="G122" s="234">
        <v>116000</v>
      </c>
      <c r="H122" s="234">
        <v>147500</v>
      </c>
      <c r="I122" s="234">
        <v>0</v>
      </c>
      <c r="J122" s="234">
        <v>147500</v>
      </c>
      <c r="K122" s="234"/>
      <c r="L122" s="234"/>
      <c r="M122" s="197"/>
      <c r="N122" s="197"/>
      <c r="O122" s="197"/>
      <c r="P122" s="197"/>
      <c r="Q122" s="197"/>
    </row>
    <row r="123" spans="1:17" ht="14.25">
      <c r="A123" s="49">
        <v>382</v>
      </c>
      <c r="B123" s="50" t="s">
        <v>56</v>
      </c>
      <c r="C123" s="234">
        <v>1765000</v>
      </c>
      <c r="D123" s="234"/>
      <c r="E123" s="234"/>
      <c r="F123" s="234">
        <v>7500</v>
      </c>
      <c r="G123" s="234">
        <v>15000</v>
      </c>
      <c r="H123" s="234">
        <v>15000</v>
      </c>
      <c r="I123" s="234">
        <v>0</v>
      </c>
      <c r="J123" s="234">
        <v>15000</v>
      </c>
      <c r="K123" s="234"/>
      <c r="L123" s="234"/>
      <c r="M123" s="197"/>
      <c r="N123" s="197"/>
      <c r="O123" s="197"/>
      <c r="P123" s="197"/>
      <c r="Q123" s="197"/>
    </row>
    <row r="124" spans="1:17" ht="14.25">
      <c r="A124" s="49">
        <v>383</v>
      </c>
      <c r="B124" s="50" t="s">
        <v>49</v>
      </c>
      <c r="C124" s="234">
        <v>2000</v>
      </c>
      <c r="D124" s="234"/>
      <c r="E124" s="234"/>
      <c r="F124" s="234">
        <v>0</v>
      </c>
      <c r="G124" s="234">
        <v>5430</v>
      </c>
      <c r="H124" s="234">
        <v>80000</v>
      </c>
      <c r="I124" s="234">
        <v>0</v>
      </c>
      <c r="J124" s="234">
        <v>80000</v>
      </c>
      <c r="K124" s="234"/>
      <c r="L124" s="234"/>
      <c r="M124" s="197"/>
      <c r="N124" s="197"/>
      <c r="O124" s="197"/>
      <c r="P124" s="197"/>
      <c r="Q124" s="197"/>
    </row>
    <row r="125" spans="1:17" ht="14.25">
      <c r="A125" s="49">
        <v>386</v>
      </c>
      <c r="B125" s="50" t="s">
        <v>301</v>
      </c>
      <c r="C125" s="234">
        <v>3430</v>
      </c>
      <c r="D125" s="234"/>
      <c r="E125" s="234"/>
      <c r="F125" s="234">
        <v>0</v>
      </c>
      <c r="G125" s="234">
        <v>32069</v>
      </c>
      <c r="H125" s="234">
        <v>70000</v>
      </c>
      <c r="I125" s="234">
        <v>0</v>
      </c>
      <c r="J125" s="234">
        <v>70000</v>
      </c>
      <c r="K125" s="234"/>
      <c r="L125" s="234"/>
      <c r="M125" s="197"/>
      <c r="N125" s="197"/>
      <c r="O125" s="197"/>
      <c r="P125" s="197"/>
      <c r="Q125" s="197"/>
    </row>
    <row r="126" spans="1:17" ht="14.25">
      <c r="A126" s="50"/>
      <c r="B126" s="50"/>
      <c r="C126" s="234"/>
      <c r="D126" s="234"/>
      <c r="E126" s="234"/>
      <c r="F126" s="252"/>
      <c r="G126" s="252"/>
      <c r="H126" s="252"/>
      <c r="I126" s="252"/>
      <c r="J126" s="252"/>
      <c r="K126" s="234"/>
      <c r="L126" s="234"/>
      <c r="M126" s="197"/>
      <c r="N126" s="197"/>
      <c r="O126" s="197"/>
      <c r="P126" s="197"/>
      <c r="Q126" s="197"/>
    </row>
    <row r="127" spans="1:17" ht="14.25">
      <c r="A127" s="51">
        <v>4</v>
      </c>
      <c r="B127" s="52" t="s">
        <v>38</v>
      </c>
      <c r="C127" s="39">
        <f>C132+C137+C149</f>
        <v>1514975</v>
      </c>
      <c r="D127" s="39"/>
      <c r="E127" s="39"/>
      <c r="F127" s="39">
        <f>F129+F132+F137</f>
        <v>1151733</v>
      </c>
      <c r="G127" s="39">
        <f>G132+G137+G129</f>
        <v>12768000</v>
      </c>
      <c r="H127" s="39">
        <f>H132+H137+H129</f>
        <v>13090000</v>
      </c>
      <c r="I127" s="39">
        <f>I132+I137+I129</f>
        <v>200000</v>
      </c>
      <c r="J127" s="39">
        <f>J132+J137+J129</f>
        <v>13290000</v>
      </c>
      <c r="K127" s="39">
        <v>3262490</v>
      </c>
      <c r="L127" s="345">
        <f>K127*110/100</f>
        <v>3588739</v>
      </c>
      <c r="M127" s="197"/>
      <c r="N127" s="197"/>
      <c r="O127" s="197"/>
      <c r="P127" s="197"/>
      <c r="Q127" s="197"/>
    </row>
    <row r="128" spans="1:17" ht="14.25">
      <c r="A128" s="53"/>
      <c r="B128" s="54"/>
      <c r="C128" s="41"/>
      <c r="D128" s="41"/>
      <c r="E128" s="41"/>
      <c r="F128" s="41"/>
      <c r="G128" s="41"/>
      <c r="H128" s="41"/>
      <c r="I128" s="41"/>
      <c r="J128" s="41"/>
      <c r="K128" s="41"/>
      <c r="L128" s="252"/>
      <c r="M128" s="197"/>
      <c r="N128" s="197"/>
      <c r="O128" s="197"/>
      <c r="P128" s="197"/>
      <c r="Q128" s="197"/>
    </row>
    <row r="129" spans="1:17" ht="28.5">
      <c r="A129" s="344">
        <v>41</v>
      </c>
      <c r="B129" s="346" t="s">
        <v>326</v>
      </c>
      <c r="C129" s="345"/>
      <c r="D129" s="345"/>
      <c r="E129" s="345"/>
      <c r="F129" s="345">
        <v>0</v>
      </c>
      <c r="G129" s="345">
        <v>110000</v>
      </c>
      <c r="H129" s="345">
        <v>110000</v>
      </c>
      <c r="I129" s="345">
        <v>100000</v>
      </c>
      <c r="J129" s="345">
        <v>210000</v>
      </c>
      <c r="K129" s="345"/>
      <c r="L129" s="345"/>
      <c r="M129" s="197"/>
      <c r="N129" s="197"/>
      <c r="O129" s="197"/>
      <c r="P129" s="197"/>
      <c r="Q129" s="197"/>
    </row>
    <row r="130" spans="1:17" ht="14.25">
      <c r="A130" s="49">
        <v>411</v>
      </c>
      <c r="B130" s="50" t="s">
        <v>274</v>
      </c>
      <c r="C130" s="234"/>
      <c r="D130" s="234"/>
      <c r="E130" s="234"/>
      <c r="F130" s="234">
        <v>0</v>
      </c>
      <c r="G130" s="234">
        <v>110000</v>
      </c>
      <c r="H130" s="234">
        <v>110000</v>
      </c>
      <c r="I130" s="234">
        <v>100000</v>
      </c>
      <c r="J130" s="234">
        <v>210000</v>
      </c>
      <c r="K130" s="234"/>
      <c r="L130" s="234"/>
      <c r="M130" s="197"/>
      <c r="N130" s="197"/>
      <c r="O130" s="197"/>
      <c r="P130" s="197"/>
      <c r="Q130" s="197"/>
    </row>
    <row r="131" spans="13:17" ht="14.25">
      <c r="M131" s="197"/>
      <c r="N131" s="197"/>
      <c r="O131" s="197"/>
      <c r="P131" s="197"/>
      <c r="Q131" s="197"/>
    </row>
    <row r="132" spans="1:17" ht="14.25">
      <c r="A132" s="51">
        <v>42</v>
      </c>
      <c r="B132" s="52" t="s">
        <v>34</v>
      </c>
      <c r="C132" s="39">
        <v>1494975</v>
      </c>
      <c r="D132" s="39"/>
      <c r="E132" s="39"/>
      <c r="F132" s="248">
        <f>F133+F134+F135</f>
        <v>811427</v>
      </c>
      <c r="G132" s="248">
        <f>G133+G134+G135</f>
        <v>11738000</v>
      </c>
      <c r="H132" s="248">
        <f>H133+H134+H135</f>
        <v>12260000</v>
      </c>
      <c r="I132" s="248">
        <f>I133+I134+I135</f>
        <v>-100000</v>
      </c>
      <c r="J132" s="248">
        <f>J133+J134+J135</f>
        <v>12160000</v>
      </c>
      <c r="K132" s="248">
        <v>3080000</v>
      </c>
      <c r="L132" s="256">
        <f>K132*110/100</f>
        <v>3388000</v>
      </c>
      <c r="M132" s="197"/>
      <c r="N132" s="197"/>
      <c r="O132" s="197"/>
      <c r="P132" s="197"/>
      <c r="Q132" s="197"/>
    </row>
    <row r="133" spans="1:17" ht="14.25">
      <c r="A133" s="49">
        <v>421</v>
      </c>
      <c r="B133" s="50" t="s">
        <v>50</v>
      </c>
      <c r="C133" s="234">
        <v>990000</v>
      </c>
      <c r="D133" s="234"/>
      <c r="E133" s="234"/>
      <c r="F133" s="234">
        <v>753234</v>
      </c>
      <c r="G133" s="234">
        <v>10550000</v>
      </c>
      <c r="H133" s="234">
        <v>10600000</v>
      </c>
      <c r="I133" s="234">
        <v>-500000</v>
      </c>
      <c r="J133" s="234">
        <v>10100000</v>
      </c>
      <c r="K133" s="234"/>
      <c r="L133" s="234"/>
      <c r="M133" s="197"/>
      <c r="N133" s="197"/>
      <c r="O133" s="197"/>
      <c r="P133" s="197"/>
      <c r="Q133" s="197"/>
    </row>
    <row r="134" spans="1:17" ht="14.25">
      <c r="A134" s="49">
        <v>422</v>
      </c>
      <c r="B134" s="50" t="s">
        <v>51</v>
      </c>
      <c r="C134" s="234">
        <v>152975</v>
      </c>
      <c r="D134" s="234"/>
      <c r="E134" s="234"/>
      <c r="F134" s="234">
        <v>17213</v>
      </c>
      <c r="G134" s="234">
        <v>40000</v>
      </c>
      <c r="H134" s="364">
        <v>140000</v>
      </c>
      <c r="I134" s="364">
        <v>500000</v>
      </c>
      <c r="J134" s="364">
        <v>640000</v>
      </c>
      <c r="K134" s="234"/>
      <c r="L134" s="234"/>
      <c r="M134" s="197"/>
      <c r="N134" s="197"/>
      <c r="O134" s="197"/>
      <c r="P134" s="197"/>
      <c r="Q134" s="197"/>
    </row>
    <row r="135" spans="1:17" ht="14.25">
      <c r="A135" s="49">
        <v>426</v>
      </c>
      <c r="B135" s="50" t="s">
        <v>52</v>
      </c>
      <c r="C135" s="234">
        <v>352000</v>
      </c>
      <c r="D135" s="234"/>
      <c r="E135" s="234"/>
      <c r="F135" s="234">
        <v>40980</v>
      </c>
      <c r="G135" s="234">
        <v>1148000</v>
      </c>
      <c r="H135" s="234">
        <v>1520000</v>
      </c>
      <c r="I135" s="234">
        <v>-100000</v>
      </c>
      <c r="J135" s="234">
        <v>1420000</v>
      </c>
      <c r="K135" s="234"/>
      <c r="L135" s="234"/>
      <c r="M135" s="197"/>
      <c r="N135" s="197"/>
      <c r="O135" s="197"/>
      <c r="P135" s="197"/>
      <c r="Q135" s="197"/>
    </row>
    <row r="136" spans="1:17" ht="14.25">
      <c r="A136" s="53"/>
      <c r="B136" s="54"/>
      <c r="C136" s="252"/>
      <c r="D136" s="252"/>
      <c r="E136" s="252"/>
      <c r="F136" s="234"/>
      <c r="G136" s="234"/>
      <c r="H136" s="234"/>
      <c r="I136" s="234"/>
      <c r="J136" s="234"/>
      <c r="K136" s="234"/>
      <c r="L136" s="234"/>
      <c r="M136" s="197"/>
      <c r="N136" s="197"/>
      <c r="O136" s="197"/>
      <c r="P136" s="197"/>
      <c r="Q136" s="197"/>
    </row>
    <row r="137" spans="1:17" ht="28.5">
      <c r="A137" s="51">
        <v>45</v>
      </c>
      <c r="B137" s="396" t="s">
        <v>35</v>
      </c>
      <c r="C137" s="397">
        <v>20000</v>
      </c>
      <c r="D137" s="397"/>
      <c r="E137" s="397"/>
      <c r="F137" s="248">
        <v>340306</v>
      </c>
      <c r="G137" s="248">
        <v>920000</v>
      </c>
      <c r="H137" s="248">
        <f>H138+H139</f>
        <v>720000</v>
      </c>
      <c r="I137" s="248">
        <f>I138+I139</f>
        <v>200000</v>
      </c>
      <c r="J137" s="248">
        <f>J138+J139</f>
        <v>920000</v>
      </c>
      <c r="K137" s="248">
        <v>182490</v>
      </c>
      <c r="L137" s="256">
        <f>K137*110/100</f>
        <v>200739</v>
      </c>
      <c r="M137" s="197"/>
      <c r="N137" s="197"/>
      <c r="O137" s="197"/>
      <c r="P137" s="197"/>
      <c r="Q137" s="197"/>
    </row>
    <row r="138" spans="1:17" ht="14.25">
      <c r="A138" s="49">
        <v>451</v>
      </c>
      <c r="B138" s="50" t="s">
        <v>113</v>
      </c>
      <c r="C138" s="234">
        <v>20000</v>
      </c>
      <c r="D138" s="234"/>
      <c r="E138" s="234"/>
      <c r="F138" s="234">
        <v>3400</v>
      </c>
      <c r="G138" s="234">
        <v>600000</v>
      </c>
      <c r="H138" s="234">
        <v>400000</v>
      </c>
      <c r="I138" s="234">
        <v>200000</v>
      </c>
      <c r="J138" s="234">
        <v>600000</v>
      </c>
      <c r="K138" s="234"/>
      <c r="L138" s="234"/>
      <c r="M138" s="197"/>
      <c r="N138" s="197"/>
      <c r="O138" s="197"/>
      <c r="P138" s="197"/>
      <c r="Q138" s="197"/>
    </row>
    <row r="139" spans="1:17" ht="14.25">
      <c r="A139" s="57">
        <v>454</v>
      </c>
      <c r="B139" s="50" t="s">
        <v>258</v>
      </c>
      <c r="C139" s="234"/>
      <c r="D139" s="234"/>
      <c r="E139" s="234"/>
      <c r="F139" s="234">
        <v>336906</v>
      </c>
      <c r="G139" s="234">
        <v>320000</v>
      </c>
      <c r="H139" s="234">
        <v>320000</v>
      </c>
      <c r="I139" s="234"/>
      <c r="J139" s="234">
        <v>320000</v>
      </c>
      <c r="K139" s="234"/>
      <c r="L139" s="234"/>
      <c r="M139" s="197"/>
      <c r="N139" s="197"/>
      <c r="O139" s="197"/>
      <c r="P139" s="197"/>
      <c r="Q139" s="197"/>
    </row>
    <row r="140" spans="1:17" ht="14.25">
      <c r="A140" s="57"/>
      <c r="B140" s="50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197"/>
      <c r="N140" s="197"/>
      <c r="O140" s="197"/>
      <c r="P140" s="197"/>
      <c r="Q140" s="197"/>
    </row>
    <row r="141" spans="1:17" ht="14.25">
      <c r="A141" s="419">
        <v>5</v>
      </c>
      <c r="B141" s="420" t="s">
        <v>367</v>
      </c>
      <c r="C141" s="420" t="s">
        <v>367</v>
      </c>
      <c r="D141" s="256"/>
      <c r="E141" s="256"/>
      <c r="F141" s="256"/>
      <c r="G141" s="256"/>
      <c r="H141" s="256"/>
      <c r="I141" s="256">
        <f>I143</f>
        <v>11000</v>
      </c>
      <c r="J141" s="256">
        <f>J143</f>
        <v>11000</v>
      </c>
      <c r="K141" s="256"/>
      <c r="L141" s="256"/>
      <c r="M141" s="197"/>
      <c r="N141" s="197"/>
      <c r="O141" s="197"/>
      <c r="P141" s="197"/>
      <c r="Q141" s="197"/>
    </row>
    <row r="142" spans="13:17" ht="14.25">
      <c r="M142" s="197"/>
      <c r="N142" s="197"/>
      <c r="O142" s="197"/>
      <c r="P142" s="197"/>
      <c r="Q142" s="197"/>
    </row>
    <row r="143" spans="1:17" ht="14.25">
      <c r="A143" s="42">
        <v>54</v>
      </c>
      <c r="B143" s="203" t="s">
        <v>421</v>
      </c>
      <c r="C143" s="203" t="s">
        <v>368</v>
      </c>
      <c r="D143" s="234"/>
      <c r="E143" s="234"/>
      <c r="F143" s="234"/>
      <c r="G143" s="234"/>
      <c r="H143" s="234"/>
      <c r="I143" s="234">
        <f>I144</f>
        <v>11000</v>
      </c>
      <c r="J143" s="234">
        <f>J144</f>
        <v>11000</v>
      </c>
      <c r="K143" s="234"/>
      <c r="L143" s="234"/>
      <c r="M143" s="197"/>
      <c r="N143" s="197"/>
      <c r="O143" s="197"/>
      <c r="P143" s="197"/>
      <c r="Q143" s="197"/>
    </row>
    <row r="144" spans="1:17" ht="14.25">
      <c r="A144" s="92">
        <v>544</v>
      </c>
      <c r="B144" s="206" t="s">
        <v>422</v>
      </c>
      <c r="C144" s="206" t="s">
        <v>369</v>
      </c>
      <c r="D144" s="234"/>
      <c r="E144" s="243"/>
      <c r="F144" s="243"/>
      <c r="G144" s="243"/>
      <c r="H144" s="243"/>
      <c r="I144" s="243">
        <v>11000</v>
      </c>
      <c r="J144" s="243">
        <v>11000</v>
      </c>
      <c r="K144" s="243"/>
      <c r="L144" s="243"/>
      <c r="M144" s="197"/>
      <c r="N144" s="197"/>
      <c r="O144" s="197"/>
      <c r="P144" s="197"/>
      <c r="Q144" s="197"/>
    </row>
    <row r="145" spans="1:17" ht="14.25">
      <c r="A145" s="57"/>
      <c r="B145" s="50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197"/>
      <c r="N145" s="197"/>
      <c r="O145" s="197"/>
      <c r="P145" s="197"/>
      <c r="Q145" s="197"/>
    </row>
    <row r="146" spans="1:17" ht="14.25">
      <c r="A146" s="57"/>
      <c r="B146" s="50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197"/>
      <c r="N146" s="197"/>
      <c r="O146" s="197"/>
      <c r="P146" s="197"/>
      <c r="Q146" s="197"/>
    </row>
    <row r="147" spans="1:17" ht="14.25">
      <c r="A147" s="57"/>
      <c r="B147" s="50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197"/>
      <c r="N147" s="197"/>
      <c r="O147" s="197"/>
      <c r="P147" s="197"/>
      <c r="Q147" s="197"/>
    </row>
    <row r="148" spans="1:17" ht="14.25">
      <c r="A148" s="49">
        <v>9</v>
      </c>
      <c r="B148" s="55" t="s">
        <v>92</v>
      </c>
      <c r="C148" s="234">
        <v>0</v>
      </c>
      <c r="D148" s="234"/>
      <c r="E148" s="234"/>
      <c r="F148" s="234">
        <v>0</v>
      </c>
      <c r="G148" s="234">
        <v>150000</v>
      </c>
      <c r="H148" s="234">
        <v>150000</v>
      </c>
      <c r="I148" s="234">
        <v>0</v>
      </c>
      <c r="J148" s="234">
        <v>150000</v>
      </c>
      <c r="K148" s="234">
        <v>110000</v>
      </c>
      <c r="L148" s="234">
        <v>110000</v>
      </c>
      <c r="M148" s="197"/>
      <c r="N148" s="197"/>
      <c r="O148" s="197"/>
      <c r="P148" s="197"/>
      <c r="Q148" s="197"/>
    </row>
    <row r="149" spans="1:17" ht="14.25">
      <c r="A149" s="56">
        <v>92</v>
      </c>
      <c r="B149" s="29" t="s">
        <v>22</v>
      </c>
      <c r="C149" s="248">
        <v>0</v>
      </c>
      <c r="D149" s="248"/>
      <c r="E149" s="248"/>
      <c r="F149" s="248">
        <v>0</v>
      </c>
      <c r="G149" s="248">
        <v>150000</v>
      </c>
      <c r="H149" s="248">
        <v>150000</v>
      </c>
      <c r="I149" s="248">
        <v>0</v>
      </c>
      <c r="J149" s="248">
        <v>150000</v>
      </c>
      <c r="K149" s="248">
        <v>110000</v>
      </c>
      <c r="L149" s="256">
        <v>110000</v>
      </c>
      <c r="M149" s="197"/>
      <c r="N149" s="197"/>
      <c r="O149" s="197"/>
      <c r="P149" s="197"/>
      <c r="Q149" s="197"/>
    </row>
    <row r="150" spans="1:17" ht="14.25">
      <c r="A150" s="57">
        <v>922</v>
      </c>
      <c r="B150" s="55" t="s">
        <v>93</v>
      </c>
      <c r="C150" s="234">
        <v>0</v>
      </c>
      <c r="D150" s="234"/>
      <c r="E150" s="234"/>
      <c r="F150" s="234">
        <v>0</v>
      </c>
      <c r="G150" s="234">
        <v>150000</v>
      </c>
      <c r="H150" s="234">
        <v>150000</v>
      </c>
      <c r="I150" s="234"/>
      <c r="J150" s="234">
        <v>150000</v>
      </c>
      <c r="K150" s="234"/>
      <c r="L150" s="234"/>
      <c r="M150" s="197"/>
      <c r="N150" s="197"/>
      <c r="O150" s="197"/>
      <c r="P150" s="197"/>
      <c r="Q150" s="197"/>
    </row>
    <row r="151" spans="1:17" ht="14.25">
      <c r="A151" s="197"/>
      <c r="B151" s="197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197"/>
      <c r="N151" s="197"/>
      <c r="O151" s="197"/>
      <c r="P151" s="197"/>
      <c r="Q151" s="197"/>
    </row>
    <row r="152" spans="1:17" ht="14.25">
      <c r="A152" s="197"/>
      <c r="B152" s="52" t="s">
        <v>36</v>
      </c>
      <c r="C152" s="39">
        <f>C94+C127+C148</f>
        <v>6428800</v>
      </c>
      <c r="D152" s="39"/>
      <c r="E152" s="39"/>
      <c r="F152" s="39">
        <f>F94+F127+F148</f>
        <v>2286758</v>
      </c>
      <c r="G152" s="39">
        <f>G94+G127+G148</f>
        <v>15842599</v>
      </c>
      <c r="H152" s="39">
        <f>H94+H127+H148+H141</f>
        <v>16240300</v>
      </c>
      <c r="I152" s="39">
        <f>I94+I127+I148+I141</f>
        <v>337000</v>
      </c>
      <c r="J152" s="39">
        <f>J94+J127+J148+J141</f>
        <v>16577300</v>
      </c>
      <c r="K152" s="39">
        <f>K94+K127+K148</f>
        <v>5393520</v>
      </c>
      <c r="L152" s="39">
        <f>L94+L127+L148</f>
        <v>5921872</v>
      </c>
      <c r="M152" s="197"/>
      <c r="N152" s="197"/>
      <c r="O152" s="197"/>
      <c r="P152" s="197"/>
      <c r="Q152" s="197"/>
    </row>
  </sheetData>
  <sheetProtection/>
  <mergeCells count="2">
    <mergeCell ref="B5:L5"/>
    <mergeCell ref="A6:L6"/>
  </mergeCells>
  <printOptions/>
  <pageMargins left="0.21" right="0.21" top="1" bottom="1" header="0.5" footer="0.5"/>
  <pageSetup horizontalDpi="600" verticalDpi="600" orientation="portrait" paperSize="9" scale="70" r:id="rId1"/>
  <rowBreaks count="2" manualBreakCount="2">
    <brk id="59" max="9" man="1"/>
    <brk id="1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316">
      <selection activeCell="E347" sqref="E347"/>
    </sheetView>
  </sheetViews>
  <sheetFormatPr defaultColWidth="9.140625" defaultRowHeight="12.75"/>
  <cols>
    <col min="1" max="1" width="21.00390625" style="0" customWidth="1"/>
    <col min="2" max="2" width="8.57421875" style="1" customWidth="1"/>
    <col min="3" max="3" width="5.57421875" style="0" customWidth="1"/>
    <col min="4" max="4" width="6.8515625" style="0" customWidth="1"/>
    <col min="5" max="5" width="52.421875" style="0" customWidth="1"/>
    <col min="6" max="6" width="12.421875" style="0" customWidth="1"/>
    <col min="7" max="7" width="13.00390625" style="0" customWidth="1"/>
    <col min="8" max="9" width="13.57421875" style="0" customWidth="1"/>
    <col min="10" max="10" width="12.140625" style="0" customWidth="1"/>
    <col min="11" max="11" width="1.8515625" style="0" customWidth="1"/>
    <col min="12" max="12" width="7.421875" style="0" customWidth="1"/>
    <col min="13" max="13" width="12.140625" style="0" customWidth="1"/>
    <col min="14" max="14" width="12.57421875" style="0" customWidth="1"/>
    <col min="15" max="15" width="12.421875" style="0" customWidth="1"/>
    <col min="16" max="16" width="13.8515625" style="0" customWidth="1"/>
    <col min="17" max="17" width="11.7109375" style="0" customWidth="1"/>
    <col min="19" max="19" width="10.140625" style="0" bestFit="1" customWidth="1"/>
  </cols>
  <sheetData>
    <row r="1" spans="1:10" ht="14.25">
      <c r="A1" s="7"/>
      <c r="B1" s="58"/>
      <c r="C1" s="7"/>
      <c r="D1" s="7"/>
      <c r="E1" s="7"/>
      <c r="J1" s="72" t="s">
        <v>219</v>
      </c>
    </row>
    <row r="2" spans="1:6" ht="14.25">
      <c r="A2" s="59"/>
      <c r="B2" s="60"/>
      <c r="C2" s="59"/>
      <c r="D2" s="61" t="s">
        <v>191</v>
      </c>
      <c r="E2" s="59" t="s">
        <v>192</v>
      </c>
      <c r="F2" s="59"/>
    </row>
    <row r="3" spans="1:6" ht="14.25">
      <c r="A3" s="200" t="s">
        <v>358</v>
      </c>
      <c r="B3" s="60"/>
      <c r="C3" s="59"/>
      <c r="D3" s="61"/>
      <c r="E3" s="59"/>
      <c r="F3" s="59"/>
    </row>
    <row r="4" spans="1:6" ht="14.25">
      <c r="A4" s="200" t="s">
        <v>333</v>
      </c>
      <c r="B4" s="60"/>
      <c r="C4" s="59"/>
      <c r="D4" s="61"/>
      <c r="E4" s="59"/>
      <c r="F4" s="59"/>
    </row>
    <row r="5" spans="1:6" ht="14.25">
      <c r="A5" s="7"/>
      <c r="B5" s="58"/>
      <c r="C5" s="7"/>
      <c r="D5" s="7"/>
      <c r="E5" s="20"/>
      <c r="F5" s="7"/>
    </row>
    <row r="6" spans="1:17" ht="14.25">
      <c r="A6" s="63" t="s">
        <v>53</v>
      </c>
      <c r="B6" s="64" t="s">
        <v>61</v>
      </c>
      <c r="C6" s="65" t="s">
        <v>63</v>
      </c>
      <c r="D6" s="65" t="s">
        <v>116</v>
      </c>
      <c r="E6" s="66" t="s">
        <v>12</v>
      </c>
      <c r="F6" s="194" t="s">
        <v>109</v>
      </c>
      <c r="G6" s="194" t="s">
        <v>57</v>
      </c>
      <c r="H6" s="194" t="s">
        <v>57</v>
      </c>
      <c r="I6" s="194" t="s">
        <v>348</v>
      </c>
      <c r="J6" s="194" t="s">
        <v>356</v>
      </c>
      <c r="L6" s="281">
        <v>311</v>
      </c>
      <c r="M6" s="240">
        <f>F52+F78+F100+F110+F216</f>
        <v>433245</v>
      </c>
      <c r="N6" s="240">
        <f>G52+G78+G100+G110+G216+G63</f>
        <v>671100</v>
      </c>
      <c r="O6" s="240">
        <f>H52+H78+H100+H110+H216+H63</f>
        <v>631600</v>
      </c>
      <c r="P6" s="240">
        <f>I52+I78+I100+I110+I216+I63</f>
        <v>0</v>
      </c>
      <c r="Q6" s="240">
        <f>J52+J78+J100+J110+J216+J63</f>
        <v>631600</v>
      </c>
    </row>
    <row r="7" spans="1:17" ht="14.25">
      <c r="A7" s="67" t="s">
        <v>59</v>
      </c>
      <c r="B7" s="68" t="s">
        <v>62</v>
      </c>
      <c r="C7" s="69" t="s">
        <v>64</v>
      </c>
      <c r="D7" s="23"/>
      <c r="E7" s="24"/>
      <c r="F7" s="195">
        <v>2016</v>
      </c>
      <c r="G7" s="195">
        <v>2017</v>
      </c>
      <c r="H7" s="195">
        <v>2018</v>
      </c>
      <c r="I7" s="195" t="s">
        <v>349</v>
      </c>
      <c r="J7" s="394" t="s">
        <v>351</v>
      </c>
      <c r="L7" s="281">
        <v>312</v>
      </c>
      <c r="M7" s="240">
        <f>F79+F101+F217</f>
        <v>11188</v>
      </c>
      <c r="N7" s="240">
        <f>G79+G101+G217</f>
        <v>17500</v>
      </c>
      <c r="O7" s="240">
        <f>H79+H101+H217</f>
        <v>17500</v>
      </c>
      <c r="P7" s="240">
        <f>I79+I101+I217</f>
        <v>0</v>
      </c>
      <c r="Q7" s="240">
        <f>J79+J101+J217</f>
        <v>17500</v>
      </c>
    </row>
    <row r="8" spans="1:17" ht="14.25">
      <c r="A8" s="70" t="s">
        <v>60</v>
      </c>
      <c r="B8" s="71"/>
      <c r="C8" s="70"/>
      <c r="D8" s="72"/>
      <c r="E8" s="7"/>
      <c r="F8" s="7"/>
      <c r="G8" s="7"/>
      <c r="H8" s="7"/>
      <c r="I8" s="7"/>
      <c r="J8" s="7"/>
      <c r="L8" s="281">
        <v>313</v>
      </c>
      <c r="M8" s="240">
        <f>F53+F80+F102+F111+F218</f>
        <v>74518</v>
      </c>
      <c r="N8" s="240">
        <f>G53+G80+G102+G111+G218+G64</f>
        <v>115500</v>
      </c>
      <c r="O8" s="240">
        <f>H53+H80+H102+H111+H218+H64</f>
        <v>108700</v>
      </c>
      <c r="P8" s="240">
        <f>I53+I80+I102+I111+I218+I64</f>
        <v>0</v>
      </c>
      <c r="Q8" s="240">
        <f>J53+J80+J102+J111+J218+J64</f>
        <v>108700</v>
      </c>
    </row>
    <row r="9" spans="1:17" ht="14.25">
      <c r="A9" s="34">
        <v>1</v>
      </c>
      <c r="B9" s="73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L9" s="281">
        <v>321</v>
      </c>
      <c r="M9" s="240">
        <f>F55+F82</f>
        <v>36386</v>
      </c>
      <c r="N9" s="240">
        <f>G55+G82</f>
        <v>50000</v>
      </c>
      <c r="O9" s="240">
        <f>H55+H82</f>
        <v>50000</v>
      </c>
      <c r="P9" s="240">
        <f>I55+I82</f>
        <v>0</v>
      </c>
      <c r="Q9" s="240">
        <f>J55+J82</f>
        <v>50000</v>
      </c>
    </row>
    <row r="10" spans="1:17" ht="14.25">
      <c r="A10" s="72"/>
      <c r="B10" s="75"/>
      <c r="C10" s="18"/>
      <c r="D10" s="18"/>
      <c r="E10" s="18"/>
      <c r="F10" s="7"/>
      <c r="G10" s="7"/>
      <c r="H10" s="7"/>
      <c r="I10" s="7"/>
      <c r="J10" s="7"/>
      <c r="L10" s="281">
        <v>322</v>
      </c>
      <c r="M10" s="240">
        <f>F43+F56+F83+F104+F220+F260+F289+F267+F368+F284+F113</f>
        <v>200323</v>
      </c>
      <c r="N10" s="240">
        <f>G56+G83+G104+G220+G260+G289+G267+G368+G284+G113</f>
        <v>251500</v>
      </c>
      <c r="O10" s="240">
        <f>H43+H56+H83+H104+H220+H260+H289+H267+H368+H284+H113+H208+H170</f>
        <v>291500</v>
      </c>
      <c r="P10" s="240">
        <f>I43+I56+I83+I104+I220+I260+I289+I267+I368+I284+I113+I208+I170</f>
        <v>126000</v>
      </c>
      <c r="Q10" s="240">
        <f>J43+J56+J83+J104+J220+J260+J289+J267+J368+J284+J113+J208+J170</f>
        <v>417500</v>
      </c>
    </row>
    <row r="11" spans="1:17" ht="14.25">
      <c r="A11" s="72"/>
      <c r="B11" s="75"/>
      <c r="C11" s="18"/>
      <c r="D11" s="18"/>
      <c r="E11" s="34" t="s">
        <v>76</v>
      </c>
      <c r="F11" s="19">
        <v>2286758</v>
      </c>
      <c r="G11" s="19">
        <f>G15+G47+G73+G126+G175+G190+G211+G233+G255+G297+G416+G435+G320+G362</f>
        <v>15842599</v>
      </c>
      <c r="H11" s="19">
        <f>H15+H47+H73+H126+H175+H190+H211+H233+H255+H297+H416+H435+H320+H362</f>
        <v>16240300</v>
      </c>
      <c r="I11" s="19">
        <f>I15+I47+I73+I126+I175+I190+I211+I233+I255+I297+I416+I435+I320+I362</f>
        <v>337000</v>
      </c>
      <c r="J11" s="19">
        <f>J15+J47+J73+J126+J175+J190+J211+J233+J255+J297+J416+J435+J320+J362</f>
        <v>16577300</v>
      </c>
      <c r="L11" s="281">
        <v>323</v>
      </c>
      <c r="M11" s="240">
        <f>F57+F69+F84+F119+F203+F261+F290+F318+F369+F374+F421+F428+F105</f>
        <v>222870</v>
      </c>
      <c r="N11" s="240">
        <f>G57+G69+G84+G119+G203+G261+G290+G318+G369+G374+G421+G428+G105+G209+G221</f>
        <v>1397000</v>
      </c>
      <c r="O11" s="240">
        <f>H57+H69+H84+H119+H203+H261+H290+H318+H369+H374+H421+H428+H105+H209+H221</f>
        <v>1337000</v>
      </c>
      <c r="P11" s="240">
        <f>I57+I69+I84+I119+I203+I261+I290+I318+I369+I374+I421+I428+I105+I209+I221</f>
        <v>0</v>
      </c>
      <c r="Q11" s="240">
        <f>J57+J69+J84+J119+J203+J261+J290+J318+J369+J374+J421+J428+J105+J209+J221</f>
        <v>1337000</v>
      </c>
    </row>
    <row r="12" spans="1:17" ht="14.25">
      <c r="A12" s="7"/>
      <c r="B12" s="58"/>
      <c r="C12" s="7"/>
      <c r="D12" s="7"/>
      <c r="E12" s="7"/>
      <c r="F12" s="21"/>
      <c r="G12" s="21"/>
      <c r="H12" s="21"/>
      <c r="I12" s="21"/>
      <c r="J12" s="21"/>
      <c r="L12" s="281">
        <v>324</v>
      </c>
      <c r="M12" s="240">
        <f>+F114</f>
        <v>10888</v>
      </c>
      <c r="N12" s="240">
        <f>+G114</f>
        <v>15000</v>
      </c>
      <c r="O12" s="240">
        <f>+H114</f>
        <v>15000</v>
      </c>
      <c r="P12" s="240">
        <f>+I114</f>
        <v>0</v>
      </c>
      <c r="Q12" s="240">
        <f>+J114</f>
        <v>15000</v>
      </c>
    </row>
    <row r="13" spans="1:17" ht="14.25">
      <c r="A13" s="76" t="s">
        <v>114</v>
      </c>
      <c r="B13" s="58"/>
      <c r="C13" s="7"/>
      <c r="D13" s="7"/>
      <c r="E13" s="31" t="s">
        <v>115</v>
      </c>
      <c r="F13" s="21"/>
      <c r="G13" s="21"/>
      <c r="H13" s="21"/>
      <c r="I13" s="21"/>
      <c r="J13" s="21"/>
      <c r="L13" s="281">
        <v>329</v>
      </c>
      <c r="M13" s="240">
        <f>F20+F25+F58+F85+F37</f>
        <v>43173</v>
      </c>
      <c r="N13" s="240">
        <f>G20+G25+G58+G85+G37</f>
        <v>154000</v>
      </c>
      <c r="O13" s="240">
        <f>H20+H25+H58+H85+H37</f>
        <v>84000</v>
      </c>
      <c r="P13" s="240"/>
      <c r="Q13" s="240">
        <f>J20+J25+J58+J85+J37</f>
        <v>84000</v>
      </c>
    </row>
    <row r="14" spans="1:17" ht="14.25">
      <c r="A14" s="76"/>
      <c r="B14" s="58"/>
      <c r="C14" s="7"/>
      <c r="D14" s="7"/>
      <c r="E14" s="31"/>
      <c r="F14" s="21"/>
      <c r="G14" s="21"/>
      <c r="H14" s="21"/>
      <c r="I14" s="21"/>
      <c r="J14" s="21"/>
      <c r="L14" s="281">
        <v>343</v>
      </c>
      <c r="M14" s="240">
        <f>F90</f>
        <v>21182</v>
      </c>
      <c r="N14" s="240">
        <f>G90</f>
        <v>22000</v>
      </c>
      <c r="O14" s="240">
        <f>H90</f>
        <v>22000</v>
      </c>
      <c r="P14" s="240">
        <f>I90</f>
        <v>0</v>
      </c>
      <c r="Q14" s="240">
        <f>J90</f>
        <v>22000</v>
      </c>
    </row>
    <row r="15" spans="1:17" ht="14.25">
      <c r="A15" s="77" t="s">
        <v>118</v>
      </c>
      <c r="B15" s="78"/>
      <c r="C15" s="79"/>
      <c r="D15" s="79"/>
      <c r="E15" s="79" t="s">
        <v>215</v>
      </c>
      <c r="F15" s="80">
        <f>SUM(F17,F22,F27,F33,F39)</f>
        <v>51848</v>
      </c>
      <c r="G15" s="80">
        <f>SUM(G17,G22,G27,G33)</f>
        <v>113000</v>
      </c>
      <c r="H15" s="80">
        <f>SUM(H17,H22,H27,H33,H39)</f>
        <v>53000</v>
      </c>
      <c r="I15" s="80">
        <f>SUM(I17,I22,I27,I33,I39)</f>
        <v>0</v>
      </c>
      <c r="J15" s="80">
        <f>SUM(J17,J22,J27,J33,J39)</f>
        <v>53000</v>
      </c>
      <c r="L15" s="281">
        <v>363</v>
      </c>
      <c r="M15" s="240">
        <f>F93+F226</f>
        <v>2338</v>
      </c>
      <c r="N15" s="240">
        <f>G93+G226</f>
        <v>22500</v>
      </c>
      <c r="O15" s="240">
        <f>H93+H226</f>
        <v>22500</v>
      </c>
      <c r="P15" s="240">
        <f>I93+I226</f>
        <v>0</v>
      </c>
      <c r="Q15" s="240">
        <f>J93+J226</f>
        <v>22500</v>
      </c>
    </row>
    <row r="16" spans="1:17" ht="14.25">
      <c r="A16" s="36"/>
      <c r="B16" s="81"/>
      <c r="C16" s="36"/>
      <c r="D16" s="82"/>
      <c r="E16" s="36"/>
      <c r="F16" s="33"/>
      <c r="G16" s="33"/>
      <c r="H16" s="33"/>
      <c r="I16" s="33"/>
      <c r="J16" s="33"/>
      <c r="L16" s="281">
        <v>372</v>
      </c>
      <c r="M16" s="240">
        <f>F238</f>
        <v>15851</v>
      </c>
      <c r="N16" s="240">
        <f>G238</f>
        <v>40000</v>
      </c>
      <c r="O16" s="240">
        <f>H238+H231</f>
        <v>108000</v>
      </c>
      <c r="P16" s="240">
        <f>I238+I231</f>
        <v>0</v>
      </c>
      <c r="Q16" s="240">
        <f>J238+J231</f>
        <v>108000</v>
      </c>
    </row>
    <row r="17" spans="1:17" ht="14.25">
      <c r="A17" s="83" t="s">
        <v>117</v>
      </c>
      <c r="B17" s="84"/>
      <c r="C17" s="83"/>
      <c r="D17" s="85"/>
      <c r="E17" s="83" t="s">
        <v>119</v>
      </c>
      <c r="F17" s="86">
        <f aca="true" t="shared" si="0" ref="F17:J19">F18</f>
        <v>13686</v>
      </c>
      <c r="G17" s="86">
        <f t="shared" si="0"/>
        <v>14000</v>
      </c>
      <c r="H17" s="86">
        <f t="shared" si="0"/>
        <v>14000</v>
      </c>
      <c r="I17" s="86">
        <f t="shared" si="0"/>
        <v>0</v>
      </c>
      <c r="J17" s="86">
        <f t="shared" si="0"/>
        <v>14000</v>
      </c>
      <c r="L17" s="281">
        <v>381</v>
      </c>
      <c r="M17" s="240">
        <f>F31+F180+F188+F195+F200+F248+F253</f>
        <v>55562</v>
      </c>
      <c r="N17" s="240">
        <f>G31+G180+G188+G195+G200+G248+G253</f>
        <v>116000</v>
      </c>
      <c r="O17" s="240">
        <f>H31+H180+H188+H195+H200+H248+H253</f>
        <v>147500</v>
      </c>
      <c r="P17" s="240">
        <f>I31+I180+I188+I195+I200+I248+I253</f>
        <v>0</v>
      </c>
      <c r="Q17" s="240">
        <f>J31+J180+J188+J195+J200+J248+J253</f>
        <v>147500</v>
      </c>
    </row>
    <row r="18" spans="1:17" ht="14.25">
      <c r="A18" s="7"/>
      <c r="B18" s="58"/>
      <c r="C18" s="87">
        <v>3</v>
      </c>
      <c r="D18" s="88"/>
      <c r="E18" s="89" t="s">
        <v>13</v>
      </c>
      <c r="F18" s="90">
        <f t="shared" si="0"/>
        <v>13686</v>
      </c>
      <c r="G18" s="90">
        <f t="shared" si="0"/>
        <v>14000</v>
      </c>
      <c r="H18" s="90">
        <f t="shared" si="0"/>
        <v>14000</v>
      </c>
      <c r="I18" s="90">
        <v>0</v>
      </c>
      <c r="J18" s="90">
        <f t="shared" si="0"/>
        <v>14000</v>
      </c>
      <c r="L18" s="281">
        <v>383</v>
      </c>
      <c r="M18" s="240">
        <f>F243</f>
        <v>0</v>
      </c>
      <c r="N18" s="240">
        <f>G243</f>
        <v>5430</v>
      </c>
      <c r="O18" s="240">
        <f>H243</f>
        <v>80000</v>
      </c>
      <c r="P18" s="240">
        <f>I243</f>
        <v>0</v>
      </c>
      <c r="Q18" s="240">
        <f>J243</f>
        <v>80000</v>
      </c>
    </row>
    <row r="19" spans="1:17" ht="14.25">
      <c r="A19" s="7"/>
      <c r="B19" s="58"/>
      <c r="C19" s="31">
        <v>32</v>
      </c>
      <c r="D19" s="37"/>
      <c r="E19" s="89" t="s">
        <v>6</v>
      </c>
      <c r="F19" s="90">
        <f t="shared" si="0"/>
        <v>13686</v>
      </c>
      <c r="G19" s="90">
        <f t="shared" si="0"/>
        <v>14000</v>
      </c>
      <c r="H19" s="90">
        <f t="shared" si="0"/>
        <v>14000</v>
      </c>
      <c r="I19" s="90">
        <v>0</v>
      </c>
      <c r="J19" s="90">
        <f t="shared" si="0"/>
        <v>14000</v>
      </c>
      <c r="L19" s="281">
        <v>382</v>
      </c>
      <c r="M19" s="240">
        <f>F181</f>
        <v>7500</v>
      </c>
      <c r="N19" s="240">
        <f>G181</f>
        <v>15000</v>
      </c>
      <c r="O19" s="240">
        <f>H181</f>
        <v>15000</v>
      </c>
      <c r="P19" s="240">
        <f>I181</f>
        <v>0</v>
      </c>
      <c r="Q19" s="240">
        <f>J181</f>
        <v>15000</v>
      </c>
    </row>
    <row r="20" spans="1:17" ht="14.25">
      <c r="A20" s="7"/>
      <c r="B20" s="91" t="s">
        <v>75</v>
      </c>
      <c r="C20" s="92">
        <v>329</v>
      </c>
      <c r="D20" s="25">
        <v>11</v>
      </c>
      <c r="E20" s="93" t="s">
        <v>27</v>
      </c>
      <c r="F20" s="17">
        <v>13686</v>
      </c>
      <c r="G20" s="17">
        <v>14000</v>
      </c>
      <c r="H20" s="17">
        <v>14000</v>
      </c>
      <c r="I20" s="17">
        <v>0</v>
      </c>
      <c r="J20" s="17">
        <v>14000</v>
      </c>
      <c r="L20" s="281">
        <v>385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</row>
    <row r="21" spans="1:17" ht="14.25">
      <c r="A21" s="7"/>
      <c r="B21" s="58"/>
      <c r="C21" s="42"/>
      <c r="D21" s="82"/>
      <c r="E21" s="94"/>
      <c r="F21" s="21"/>
      <c r="G21" s="21"/>
      <c r="H21" s="21"/>
      <c r="I21" s="21"/>
      <c r="J21" s="21"/>
      <c r="L21" s="283">
        <v>386</v>
      </c>
      <c r="M21" s="305">
        <f>F433</f>
        <v>0</v>
      </c>
      <c r="N21" s="305">
        <f>G433</f>
        <v>32069</v>
      </c>
      <c r="O21" s="305">
        <f>H433</f>
        <v>70000</v>
      </c>
      <c r="P21" s="305">
        <f>I433</f>
        <v>0</v>
      </c>
      <c r="Q21" s="305">
        <f>J433</f>
        <v>70000</v>
      </c>
    </row>
    <row r="22" spans="1:17" ht="14.25">
      <c r="A22" s="83" t="s">
        <v>120</v>
      </c>
      <c r="B22" s="84"/>
      <c r="C22" s="95"/>
      <c r="D22" s="85"/>
      <c r="E22" s="96" t="s">
        <v>122</v>
      </c>
      <c r="F22" s="97">
        <v>17175</v>
      </c>
      <c r="G22" s="97">
        <v>20000</v>
      </c>
      <c r="H22" s="97">
        <v>20000</v>
      </c>
      <c r="I22" s="97">
        <v>0</v>
      </c>
      <c r="J22" s="97">
        <f>J23</f>
        <v>20000</v>
      </c>
      <c r="L22" s="282">
        <v>411</v>
      </c>
      <c r="M22" s="304">
        <f>F160+F331</f>
        <v>0</v>
      </c>
      <c r="N22" s="304">
        <f>G160+G331</f>
        <v>110000</v>
      </c>
      <c r="O22" s="304">
        <f>H160+H331</f>
        <v>110000</v>
      </c>
      <c r="P22" s="304">
        <f>I160+I331</f>
        <v>100000</v>
      </c>
      <c r="Q22" s="304">
        <f>J160+J331</f>
        <v>210000</v>
      </c>
    </row>
    <row r="23" spans="1:17" ht="14.25">
      <c r="A23" s="7"/>
      <c r="B23" s="58"/>
      <c r="C23" s="31">
        <v>3</v>
      </c>
      <c r="D23" s="37"/>
      <c r="E23" s="89" t="s">
        <v>13</v>
      </c>
      <c r="F23" s="21">
        <v>17175</v>
      </c>
      <c r="G23" s="21">
        <v>20000</v>
      </c>
      <c r="H23" s="21">
        <v>20000</v>
      </c>
      <c r="I23" s="21">
        <v>0</v>
      </c>
      <c r="J23" s="21">
        <f>J24</f>
        <v>20000</v>
      </c>
      <c r="L23" s="281">
        <v>421</v>
      </c>
      <c r="M23" s="240">
        <f>F304+F381+F391+F350+F386+F397+F149+F408</f>
        <v>753234</v>
      </c>
      <c r="N23" s="240">
        <f>G381+G391+G350+G386+G397+G149+G408+G305</f>
        <v>10550000</v>
      </c>
      <c r="O23" s="240">
        <f>H381+H391+H350+H386+H397+H149+H408+H305</f>
        <v>10600000</v>
      </c>
      <c r="P23" s="240">
        <f>I381+I391+I350+I386+I397+I149+I408+I305</f>
        <v>-500000</v>
      </c>
      <c r="Q23" s="240">
        <f>J381+J391+J350+J386+J397+J149+J408+J305</f>
        <v>10100000</v>
      </c>
    </row>
    <row r="24" spans="1:17" ht="14.25">
      <c r="A24" s="7"/>
      <c r="B24" s="58"/>
      <c r="C24" s="31">
        <v>32</v>
      </c>
      <c r="D24" s="37"/>
      <c r="E24" s="89" t="s">
        <v>6</v>
      </c>
      <c r="F24" s="21">
        <v>17175</v>
      </c>
      <c r="G24" s="21">
        <v>20000</v>
      </c>
      <c r="H24" s="21">
        <v>20000</v>
      </c>
      <c r="I24" s="21">
        <v>0</v>
      </c>
      <c r="J24" s="21">
        <f>J25</f>
        <v>20000</v>
      </c>
      <c r="L24" s="281">
        <v>422</v>
      </c>
      <c r="M24" s="240">
        <f>F133</f>
        <v>17213</v>
      </c>
      <c r="N24" s="240">
        <f>G133</f>
        <v>40000</v>
      </c>
      <c r="O24" s="240">
        <f>H133+H162+H139+H140+H360+H173</f>
        <v>140000</v>
      </c>
      <c r="P24" s="240">
        <f>I133+I162+I139+I140+I360+I173</f>
        <v>500000</v>
      </c>
      <c r="Q24" s="240">
        <f>J133+J162+J139+J140+J360+J173</f>
        <v>640000</v>
      </c>
    </row>
    <row r="25" spans="1:17" ht="14.25">
      <c r="A25" s="7"/>
      <c r="B25" s="98" t="s">
        <v>75</v>
      </c>
      <c r="C25" s="99">
        <v>329</v>
      </c>
      <c r="D25" s="100">
        <v>11</v>
      </c>
      <c r="E25" s="101" t="s">
        <v>31</v>
      </c>
      <c r="F25" s="17">
        <v>17175</v>
      </c>
      <c r="G25" s="17">
        <v>20000</v>
      </c>
      <c r="H25" s="17">
        <v>20000</v>
      </c>
      <c r="I25" s="17">
        <v>0</v>
      </c>
      <c r="J25" s="17">
        <v>20000</v>
      </c>
      <c r="L25" s="281">
        <v>426</v>
      </c>
      <c r="M25" s="240">
        <f>F306+F312+F313+F402+F333+F334+F134+F155+F409+F163+F326+F150</f>
        <v>40980</v>
      </c>
      <c r="N25" s="240">
        <f>G312+G313+G402+G333+G334+G134+G155+G409+G163+G326+G150+G306+G414</f>
        <v>1148000</v>
      </c>
      <c r="O25" s="240">
        <f>H312+H313+H402+H333+H334+H134+H155+H409+H163+H326+H150+H306+H414+H339+H340+H396+H403+H345+H307</f>
        <v>1520000</v>
      </c>
      <c r="P25" s="240">
        <f>I312+I313+I402+I333+I334+I134+I155+I409+I163+I326+I150+I306+I414+I339+I340+I396+I403+I345+I307</f>
        <v>-100000</v>
      </c>
      <c r="Q25" s="240">
        <f>J312+J313+J402+J333+J334+J134+J155+J409+J163+J326+J150+J306+J414+J339+J340+J396+J403+J345+J307</f>
        <v>1320000</v>
      </c>
    </row>
    <row r="26" spans="1:17" ht="14.25">
      <c r="A26" s="7"/>
      <c r="B26" s="58"/>
      <c r="C26" s="42"/>
      <c r="D26" s="82"/>
      <c r="E26" s="94"/>
      <c r="F26" s="21"/>
      <c r="G26" s="21"/>
      <c r="H26" s="21"/>
      <c r="I26" s="21"/>
      <c r="J26" s="21"/>
      <c r="L26" s="281">
        <v>451</v>
      </c>
      <c r="M26" s="240">
        <f>F142+F165</f>
        <v>3400</v>
      </c>
      <c r="N26" s="240">
        <f>G142+G165</f>
        <v>600000</v>
      </c>
      <c r="O26" s="240">
        <f>H142+H165</f>
        <v>400000</v>
      </c>
      <c r="P26" s="240">
        <f>I142+I165</f>
        <v>200000</v>
      </c>
      <c r="Q26" s="240">
        <f>J142+J165</f>
        <v>600000</v>
      </c>
    </row>
    <row r="27" spans="1:17" ht="14.25">
      <c r="A27" s="83" t="s">
        <v>121</v>
      </c>
      <c r="B27" s="84"/>
      <c r="C27" s="95"/>
      <c r="D27" s="85"/>
      <c r="E27" s="96" t="s">
        <v>123</v>
      </c>
      <c r="F27" s="97">
        <v>9000</v>
      </c>
      <c r="G27" s="97">
        <v>9000</v>
      </c>
      <c r="H27" s="97">
        <v>9000</v>
      </c>
      <c r="I27" s="97">
        <v>0</v>
      </c>
      <c r="J27" s="97">
        <f>J29</f>
        <v>9000</v>
      </c>
      <c r="L27" s="283">
        <v>454</v>
      </c>
      <c r="M27" s="240">
        <f>F274+F295+F279+F355</f>
        <v>336906</v>
      </c>
      <c r="N27" s="240">
        <f>G274+G295+G279+G355</f>
        <v>320000</v>
      </c>
      <c r="O27" s="240">
        <f>H274+H295+H279+H355</f>
        <v>320000</v>
      </c>
      <c r="P27" s="240">
        <f>I274+I295+I279+I355</f>
        <v>0</v>
      </c>
      <c r="Q27" s="240">
        <f>J274+J295+J279+J355</f>
        <v>320000</v>
      </c>
    </row>
    <row r="28" spans="1:17" ht="14.25">
      <c r="A28" s="7"/>
      <c r="B28" s="58"/>
      <c r="C28" s="42"/>
      <c r="D28" s="82"/>
      <c r="E28" s="94"/>
      <c r="F28" s="7"/>
      <c r="G28" s="7"/>
      <c r="H28" s="7"/>
      <c r="I28" s="7"/>
      <c r="J28" s="7"/>
      <c r="L28" s="282">
        <v>544</v>
      </c>
      <c r="P28" s="411">
        <f>I124</f>
        <v>11000</v>
      </c>
      <c r="Q28" s="411">
        <f>J124</f>
        <v>11000</v>
      </c>
    </row>
    <row r="29" spans="1:17" ht="14.25">
      <c r="A29" s="7"/>
      <c r="B29" s="58"/>
      <c r="C29" s="42">
        <v>3</v>
      </c>
      <c r="D29" s="82"/>
      <c r="E29" s="94" t="s">
        <v>65</v>
      </c>
      <c r="F29" s="7">
        <v>9000</v>
      </c>
      <c r="G29" s="7">
        <v>9000</v>
      </c>
      <c r="H29" s="7">
        <v>9000</v>
      </c>
      <c r="I29" s="7">
        <v>0</v>
      </c>
      <c r="J29" s="21">
        <f>J30</f>
        <v>9000</v>
      </c>
      <c r="L29" s="283">
        <v>922</v>
      </c>
      <c r="M29" s="240">
        <v>150000</v>
      </c>
      <c r="N29" s="240">
        <v>150000</v>
      </c>
      <c r="O29" s="240">
        <v>150000</v>
      </c>
      <c r="P29" s="240">
        <v>0</v>
      </c>
      <c r="Q29" s="240">
        <v>150000</v>
      </c>
    </row>
    <row r="30" spans="1:10" ht="14.25">
      <c r="A30" s="7"/>
      <c r="B30" s="58"/>
      <c r="C30" s="31">
        <v>38</v>
      </c>
      <c r="D30" s="37"/>
      <c r="E30" s="32" t="s">
        <v>7</v>
      </c>
      <c r="F30" s="7">
        <v>9000</v>
      </c>
      <c r="G30" s="7">
        <v>9000</v>
      </c>
      <c r="H30" s="7">
        <v>9000</v>
      </c>
      <c r="I30" s="7">
        <v>0</v>
      </c>
      <c r="J30" s="21">
        <f>J31</f>
        <v>9000</v>
      </c>
    </row>
    <row r="31" spans="1:19" ht="14.25">
      <c r="A31" s="7"/>
      <c r="B31" s="91" t="s">
        <v>75</v>
      </c>
      <c r="C31" s="92">
        <v>381</v>
      </c>
      <c r="D31" s="25">
        <v>11</v>
      </c>
      <c r="E31" s="102" t="s">
        <v>67</v>
      </c>
      <c r="F31" s="103">
        <v>9000</v>
      </c>
      <c r="G31" s="103">
        <v>9000</v>
      </c>
      <c r="H31" s="103">
        <v>9000</v>
      </c>
      <c r="I31" s="103">
        <v>0</v>
      </c>
      <c r="J31" s="103">
        <v>9000</v>
      </c>
      <c r="M31" s="426" t="s">
        <v>345</v>
      </c>
      <c r="N31" s="426"/>
      <c r="O31" s="426"/>
      <c r="P31" s="426"/>
      <c r="Q31" s="426"/>
      <c r="R31" s="426"/>
      <c r="S31" s="426"/>
    </row>
    <row r="32" spans="1:19" ht="14.25">
      <c r="A32" s="7"/>
      <c r="B32" s="75"/>
      <c r="C32" s="42"/>
      <c r="D32" s="82"/>
      <c r="E32" s="36"/>
      <c r="F32" s="33"/>
      <c r="G32" s="33"/>
      <c r="H32" s="33"/>
      <c r="I32" s="33"/>
      <c r="J32" s="33"/>
      <c r="L32" s="311">
        <v>11</v>
      </c>
      <c r="M32" s="427">
        <f>F20+F52+F53+F78+F80+F90+F100+F101+F102+F104+F25+F31</f>
        <v>573145</v>
      </c>
      <c r="N32" s="427">
        <f>G20+G52+G53+G78+G80+G90+G100+G101+G102+G104+G150+G221</f>
        <v>610600</v>
      </c>
      <c r="O32" s="427">
        <f>H20+H52+H53+H78+H80+H90+H100+H101+H102+H104+H150+H221+H25+H31+H43+H55+H69+H160+H238+H243+H248+H253+H93+H56+H57+H58+H82+H83+H84+H85+H105+H124+H133+H134+79+H180</f>
        <v>1275679</v>
      </c>
      <c r="P32" s="427">
        <f>I20+I52+I53+I78+I80+I90+I100+I101+I102+I104+I150+I221+I25+I31+I43+I55+I69+I160+I238+I243+I248+I253+I93+I56+I57+I58+I82+I83+I84+I85+I105+I124+I133+I134+79+I180</f>
        <v>111079</v>
      </c>
      <c r="Q32" s="427">
        <f>J20+J52+J53+J78+J80+J90+J100+J101+J102+J104+J150+J221+J25+J31+J43+J55+J69+J160+J238+J243+J248+J253+J93+J56+J57+J58+J82+J83+J84+J85+J105+J124+J133+J134+79+J180</f>
        <v>1386679</v>
      </c>
      <c r="R32" s="427">
        <f>S32-Q32</f>
        <v>215321</v>
      </c>
      <c r="S32" s="427">
        <v>1602000</v>
      </c>
    </row>
    <row r="33" spans="1:19" ht="14.25">
      <c r="A33" s="216" t="s">
        <v>276</v>
      </c>
      <c r="B33" s="222"/>
      <c r="C33" s="290"/>
      <c r="D33" s="274"/>
      <c r="E33" s="220" t="s">
        <v>277</v>
      </c>
      <c r="F33" s="291">
        <f>F35</f>
        <v>0</v>
      </c>
      <c r="G33" s="291">
        <f>G35</f>
        <v>70000</v>
      </c>
      <c r="H33" s="291">
        <f>H35</f>
        <v>0</v>
      </c>
      <c r="I33" s="291">
        <v>0</v>
      </c>
      <c r="J33" s="291">
        <f>J35</f>
        <v>0</v>
      </c>
      <c r="L33" s="311">
        <v>52</v>
      </c>
      <c r="M33" s="427">
        <f>F133+F142+F155+F163+F165+F260+F274+F279+F284+F289+F295+F312+F350+F355+F381+F386+F391+F397+F402+F409+F37+F55+F56+F57+F58+F83+F82+F84+F105+F85+F113+F134+F181+F188+F195+F200+F203+F216+F217+F218+F226+F267+F313+F331+F368+F369+F374+F428+F433+F290+F318+F408+F437</f>
        <v>1324622</v>
      </c>
      <c r="N33" s="427">
        <f>G133+G142+G155+G163+G165+G260+G274+G279+G284+G289+G295+G312+G350+G355+G381+G386+G391+G397+G402+G409+G37+G55+G56+G57+G58+G83+G82+G84+G105+G85+G113+G134+G181+G188+G195+G200+G203+G216+G217+G218+G226+G267+G313+G331+G368+G369+G374+G428+G433+G290+G318+G408+G437</f>
        <v>6216069</v>
      </c>
      <c r="O33" s="427">
        <f>+H142+H155+H163+H165+H260+H274+H279+H284+H289+H295+H312+H350+H355+H381+H386+H391+H397+H402+H409+H37+H181+H188+H195+H200+H203+H216+H217+H218+H226+H267+H313+H331+H368+H369+H374+H428+H433+H290+H318+H408+H437+H149+H305+H307+H414+H113+H170+H173+H209+H231+H333+H334+H360+H139+H140+H403</f>
        <v>13302000</v>
      </c>
      <c r="P33" s="427">
        <f>+I142+I155+I163+I165+I260+I274+I279+I284+I289+I295+I312+I350+I355+I381+I386+I391+I397+I402+I409+I37+I181+I188+I195+I200+I203+I216+I217+I218+I226+I267+I313+I331+I368+I369+I374+I428+I433+I290+I318+I408+I437+I149+I305+I307+I414+I113+I170+I173+I209+I231+I333+I334+I360+I139+I140+I403</f>
        <v>176000</v>
      </c>
      <c r="Q33" s="427">
        <f>J142+J155+J163+J165+J260+J274+J279+J284+J289+J295+J312+J350+J355+J381+J386+J391+J397+J402+J409+J37+J181+J188+J195+J200+J203+J216+J217+J218+J226+J267+J313+J331+J368+J369+J374+J428+J433+J290+J318+J408+J437+J149+J305+J414+J113+J170+J173+J209+J231+J333+J334+J360+J139+J140+J403+J119</f>
        <v>14268000</v>
      </c>
      <c r="R33" s="427">
        <f>S33-Q33</f>
        <v>-542800</v>
      </c>
      <c r="S33" s="427">
        <v>13725200</v>
      </c>
    </row>
    <row r="34" spans="1:19" ht="14.25">
      <c r="A34" s="7"/>
      <c r="B34" s="75"/>
      <c r="C34" s="42"/>
      <c r="D34" s="82"/>
      <c r="E34" s="36"/>
      <c r="F34" s="33"/>
      <c r="G34" s="33"/>
      <c r="H34" s="33"/>
      <c r="I34" s="33"/>
      <c r="J34" s="33"/>
      <c r="L34" s="311">
        <v>43</v>
      </c>
      <c r="M34" s="427">
        <f>F110+F111+F114+F119+F220+F261+F421</f>
        <v>95562</v>
      </c>
      <c r="N34" s="427">
        <f>G110+G111+G114+G119+G220+G261+G421</f>
        <v>1032700</v>
      </c>
      <c r="O34" s="427">
        <f>H110+H111+H114+H220+H261+H421</f>
        <v>232700</v>
      </c>
      <c r="P34" s="427">
        <f>I110+I111+I114+I220+I261+I421</f>
        <v>0</v>
      </c>
      <c r="Q34" s="427">
        <f>J110+J111+J114+J220+J261+J421</f>
        <v>232700</v>
      </c>
      <c r="R34" s="427">
        <f>S34-Q34</f>
        <v>491400</v>
      </c>
      <c r="S34" s="427">
        <v>724100</v>
      </c>
    </row>
    <row r="35" spans="1:19" ht="14.25">
      <c r="A35" s="7"/>
      <c r="B35" s="58"/>
      <c r="C35" s="42">
        <v>3</v>
      </c>
      <c r="D35" s="82"/>
      <c r="E35" s="94" t="s">
        <v>65</v>
      </c>
      <c r="F35" s="33">
        <f aca="true" t="shared" si="1" ref="F35:J36">F36</f>
        <v>0</v>
      </c>
      <c r="G35" s="33">
        <f t="shared" si="1"/>
        <v>70000</v>
      </c>
      <c r="H35" s="33">
        <f t="shared" si="1"/>
        <v>0</v>
      </c>
      <c r="I35" s="33">
        <v>0</v>
      </c>
      <c r="J35" s="33">
        <f t="shared" si="1"/>
        <v>0</v>
      </c>
      <c r="L35" s="311">
        <v>71</v>
      </c>
      <c r="M35" s="427">
        <f>F333+F334</f>
        <v>0</v>
      </c>
      <c r="N35" s="427">
        <f>G333+G334</f>
        <v>290000</v>
      </c>
      <c r="O35" s="427">
        <f>H339+H340</f>
        <v>290000</v>
      </c>
      <c r="P35" s="427">
        <f>I339+I340</f>
        <v>0</v>
      </c>
      <c r="Q35" s="427">
        <f>J339+J340+J307</f>
        <v>300000</v>
      </c>
      <c r="R35" s="427">
        <f>S35-Q35</f>
        <v>0</v>
      </c>
      <c r="S35" s="427">
        <v>300000</v>
      </c>
    </row>
    <row r="36" spans="1:10" ht="14.25">
      <c r="A36" s="7"/>
      <c r="B36" s="58"/>
      <c r="C36" s="31">
        <v>32</v>
      </c>
      <c r="D36" s="37"/>
      <c r="E36" s="32" t="s">
        <v>7</v>
      </c>
      <c r="F36" s="33">
        <v>0</v>
      </c>
      <c r="G36" s="33">
        <f t="shared" si="1"/>
        <v>70000</v>
      </c>
      <c r="H36" s="33">
        <f t="shared" si="1"/>
        <v>0</v>
      </c>
      <c r="I36" s="33">
        <v>0</v>
      </c>
      <c r="J36" s="33">
        <f t="shared" si="1"/>
        <v>0</v>
      </c>
    </row>
    <row r="37" spans="1:10" ht="14.25">
      <c r="A37" s="7"/>
      <c r="B37" s="91" t="s">
        <v>75</v>
      </c>
      <c r="C37" s="92">
        <v>329</v>
      </c>
      <c r="D37" s="25">
        <v>52</v>
      </c>
      <c r="E37" s="102" t="s">
        <v>67</v>
      </c>
      <c r="F37" s="17">
        <v>0</v>
      </c>
      <c r="G37" s="17">
        <v>70000</v>
      </c>
      <c r="H37" s="17">
        <v>0</v>
      </c>
      <c r="I37" s="17">
        <v>0</v>
      </c>
      <c r="J37" s="17">
        <v>0</v>
      </c>
    </row>
    <row r="38" spans="1:14" ht="14.25">
      <c r="A38" s="7"/>
      <c r="B38" s="75"/>
      <c r="C38" s="42"/>
      <c r="D38" s="82"/>
      <c r="E38" s="36"/>
      <c r="F38" s="127"/>
      <c r="G38" s="127"/>
      <c r="H38" s="127"/>
      <c r="I38" s="127"/>
      <c r="J38" s="127"/>
      <c r="K38" s="347"/>
      <c r="L38" s="348"/>
      <c r="M38" s="348"/>
      <c r="N38" s="348"/>
    </row>
    <row r="39" spans="1:14" ht="14.25">
      <c r="A39" s="216" t="s">
        <v>330</v>
      </c>
      <c r="B39" s="222"/>
      <c r="C39" s="290"/>
      <c r="D39" s="274"/>
      <c r="E39" s="220" t="s">
        <v>331</v>
      </c>
      <c r="F39" s="221">
        <v>11987</v>
      </c>
      <c r="G39" s="221"/>
      <c r="H39" s="221">
        <f>H41</f>
        <v>10000</v>
      </c>
      <c r="I39" s="221">
        <f>I41</f>
        <v>0</v>
      </c>
      <c r="J39" s="221">
        <f>J41</f>
        <v>10000</v>
      </c>
      <c r="K39" s="347"/>
      <c r="L39" s="348"/>
      <c r="M39" s="348"/>
      <c r="N39" s="348"/>
    </row>
    <row r="40" spans="1:14" ht="14.25">
      <c r="A40" s="7"/>
      <c r="B40" s="75"/>
      <c r="C40" s="42"/>
      <c r="D40" s="82"/>
      <c r="E40" s="36"/>
      <c r="F40" s="127"/>
      <c r="G40" s="127"/>
      <c r="H40" s="127"/>
      <c r="I40" s="127"/>
      <c r="J40" s="127"/>
      <c r="K40" s="347"/>
      <c r="L40" s="348"/>
      <c r="M40" s="348"/>
      <c r="N40" s="348"/>
    </row>
    <row r="41" spans="1:14" ht="14.25">
      <c r="A41" s="7"/>
      <c r="B41" s="58"/>
      <c r="C41" s="42">
        <v>3</v>
      </c>
      <c r="D41" s="82"/>
      <c r="E41" s="94" t="s">
        <v>65</v>
      </c>
      <c r="F41" s="127">
        <v>11987</v>
      </c>
      <c r="G41" s="127"/>
      <c r="H41" s="127">
        <f>H42</f>
        <v>10000</v>
      </c>
      <c r="I41" s="127">
        <v>0</v>
      </c>
      <c r="J41" s="127">
        <f>J42</f>
        <v>10000</v>
      </c>
      <c r="K41" s="347"/>
      <c r="L41" s="348"/>
      <c r="M41" s="348"/>
      <c r="N41" s="348"/>
    </row>
    <row r="42" spans="1:14" ht="14.25">
      <c r="A42" s="7"/>
      <c r="B42" s="58"/>
      <c r="C42" s="31">
        <v>32</v>
      </c>
      <c r="D42" s="37"/>
      <c r="E42" s="32" t="s">
        <v>7</v>
      </c>
      <c r="F42" s="127">
        <v>11987</v>
      </c>
      <c r="G42" s="127"/>
      <c r="H42" s="127">
        <f>H43</f>
        <v>10000</v>
      </c>
      <c r="I42" s="127">
        <v>0</v>
      </c>
      <c r="J42" s="127">
        <f>J43</f>
        <v>10000</v>
      </c>
      <c r="K42" s="347"/>
      <c r="L42" s="348"/>
      <c r="M42" s="348"/>
      <c r="N42" s="348"/>
    </row>
    <row r="43" spans="1:14" ht="14.25">
      <c r="A43" s="7"/>
      <c r="B43" s="205" t="s">
        <v>75</v>
      </c>
      <c r="C43" s="92">
        <v>322</v>
      </c>
      <c r="D43" s="25">
        <v>11</v>
      </c>
      <c r="E43" s="206" t="s">
        <v>44</v>
      </c>
      <c r="F43" s="17">
        <v>11987</v>
      </c>
      <c r="G43" s="17"/>
      <c r="H43" s="17">
        <v>10000</v>
      </c>
      <c r="I43" s="17">
        <v>0</v>
      </c>
      <c r="J43" s="17">
        <v>10000</v>
      </c>
      <c r="K43" s="347"/>
      <c r="L43" s="348"/>
      <c r="M43" s="348"/>
      <c r="N43" s="348"/>
    </row>
    <row r="44" spans="1:10" ht="14.25">
      <c r="A44" s="7"/>
      <c r="B44" s="75"/>
      <c r="C44" s="42"/>
      <c r="D44" s="82"/>
      <c r="E44" s="36"/>
      <c r="F44" s="21"/>
      <c r="G44" s="21"/>
      <c r="H44" s="21"/>
      <c r="I44" s="21"/>
      <c r="J44" s="21"/>
    </row>
    <row r="45" spans="1:10" ht="14.25">
      <c r="A45" s="7" t="s">
        <v>124</v>
      </c>
      <c r="B45" s="58"/>
      <c r="C45" s="7"/>
      <c r="D45" s="20"/>
      <c r="E45" s="89" t="s">
        <v>125</v>
      </c>
      <c r="F45" s="21"/>
      <c r="G45" s="21"/>
      <c r="H45" s="21"/>
      <c r="I45" s="21"/>
      <c r="J45" s="21"/>
    </row>
    <row r="46" spans="1:10" ht="14.25">
      <c r="A46" s="7"/>
      <c r="B46" s="58"/>
      <c r="C46" s="104"/>
      <c r="D46" s="105"/>
      <c r="E46" s="104"/>
      <c r="F46" s="21"/>
      <c r="G46" s="21"/>
      <c r="H46" s="21"/>
      <c r="I46" s="21"/>
      <c r="J46" s="21"/>
    </row>
    <row r="47" spans="1:10" ht="14.25">
      <c r="A47" s="77" t="s">
        <v>188</v>
      </c>
      <c r="B47" s="106"/>
      <c r="C47" s="107"/>
      <c r="D47" s="108"/>
      <c r="E47" s="109" t="s">
        <v>126</v>
      </c>
      <c r="F47" s="80">
        <f>F49+F66</f>
        <v>293906</v>
      </c>
      <c r="G47" s="80">
        <f>G49+G60+G66</f>
        <v>394800</v>
      </c>
      <c r="H47" s="80">
        <f>H49+H60+H66</f>
        <v>348500</v>
      </c>
      <c r="I47" s="80">
        <f>I49+I60+I66</f>
        <v>0</v>
      </c>
      <c r="J47" s="80">
        <f>J49+J60+J66</f>
        <v>348500</v>
      </c>
    </row>
    <row r="48" spans="1:17" ht="14.25">
      <c r="A48" s="7"/>
      <c r="B48" s="58"/>
      <c r="C48" s="7"/>
      <c r="D48" s="20"/>
      <c r="E48" s="7"/>
      <c r="F48" s="7"/>
      <c r="G48" s="7"/>
      <c r="H48" s="7"/>
      <c r="I48" s="7"/>
      <c r="J48" s="7"/>
      <c r="K48" s="75"/>
      <c r="L48" s="42"/>
      <c r="M48" s="82"/>
      <c r="N48" s="36"/>
      <c r="O48" s="21"/>
      <c r="P48" s="21"/>
      <c r="Q48" s="21"/>
    </row>
    <row r="49" spans="1:17" ht="14.25">
      <c r="A49" s="110" t="s">
        <v>128</v>
      </c>
      <c r="B49" s="111"/>
      <c r="C49" s="112"/>
      <c r="D49" s="332"/>
      <c r="E49" s="114" t="s">
        <v>127</v>
      </c>
      <c r="F49" s="115">
        <f>F50</f>
        <v>293906</v>
      </c>
      <c r="G49" s="115">
        <f>G50</f>
        <v>328500</v>
      </c>
      <c r="H49" s="115">
        <f>H50</f>
        <v>328500</v>
      </c>
      <c r="I49" s="115">
        <f>I50</f>
        <v>0</v>
      </c>
      <c r="J49" s="115">
        <f>J50</f>
        <v>328500</v>
      </c>
      <c r="K49" s="58"/>
      <c r="L49" s="7"/>
      <c r="M49" s="20"/>
      <c r="N49" s="89"/>
      <c r="O49" s="21"/>
      <c r="P49" s="21"/>
      <c r="Q49" s="21"/>
    </row>
    <row r="50" spans="1:17" ht="14.25">
      <c r="A50" s="7"/>
      <c r="B50" s="58"/>
      <c r="C50" s="31">
        <v>3</v>
      </c>
      <c r="D50" s="37"/>
      <c r="E50" s="89" t="s">
        <v>13</v>
      </c>
      <c r="F50" s="116">
        <f>F51+F54</f>
        <v>293906</v>
      </c>
      <c r="G50" s="116">
        <f>G51+G54</f>
        <v>328500</v>
      </c>
      <c r="H50" s="116">
        <f>H51+H54</f>
        <v>328500</v>
      </c>
      <c r="I50" s="116">
        <v>0</v>
      </c>
      <c r="J50" s="116">
        <f>J51+J54</f>
        <v>328500</v>
      </c>
      <c r="K50" s="75"/>
      <c r="L50" s="104"/>
      <c r="M50" s="105"/>
      <c r="N50" s="104"/>
      <c r="O50" s="127"/>
      <c r="P50" s="127"/>
      <c r="Q50" s="127"/>
    </row>
    <row r="51" spans="1:17" ht="14.25">
      <c r="A51" s="7"/>
      <c r="B51" s="58"/>
      <c r="C51" s="31">
        <v>31</v>
      </c>
      <c r="D51" s="37"/>
      <c r="E51" s="89" t="s">
        <v>9</v>
      </c>
      <c r="F51" s="116">
        <f>SUM(F52:F53)</f>
        <v>228466</v>
      </c>
      <c r="G51" s="116">
        <f>SUM(G52:G53)</f>
        <v>228500</v>
      </c>
      <c r="H51" s="116">
        <f>SUM(H52:H53)</f>
        <v>228500</v>
      </c>
      <c r="I51" s="116">
        <v>0</v>
      </c>
      <c r="J51" s="116">
        <f>SUM(J52:J53)</f>
        <v>228500</v>
      </c>
      <c r="K51" s="81"/>
      <c r="L51" s="31"/>
      <c r="M51" s="37"/>
      <c r="N51" s="89"/>
      <c r="O51" s="33"/>
      <c r="P51" s="33"/>
      <c r="Q51" s="33"/>
    </row>
    <row r="52" spans="1:17" ht="14.25">
      <c r="A52" s="7"/>
      <c r="B52" s="91" t="s">
        <v>75</v>
      </c>
      <c r="C52" s="117">
        <v>311</v>
      </c>
      <c r="D52" s="118">
        <v>11</v>
      </c>
      <c r="E52" s="119" t="s">
        <v>15</v>
      </c>
      <c r="F52" s="268">
        <v>194937</v>
      </c>
      <c r="G52" s="268">
        <v>195000</v>
      </c>
      <c r="H52" s="268">
        <v>195000</v>
      </c>
      <c r="I52" s="268">
        <v>0</v>
      </c>
      <c r="J52" s="268">
        <v>195000</v>
      </c>
      <c r="K52" s="75"/>
      <c r="L52" s="72"/>
      <c r="M52" s="18"/>
      <c r="N52" s="72"/>
      <c r="O52" s="72"/>
      <c r="P52" s="72"/>
      <c r="Q52" s="72"/>
    </row>
    <row r="53" spans="1:10" ht="14.25">
      <c r="A53" s="7"/>
      <c r="B53" s="91" t="s">
        <v>75</v>
      </c>
      <c r="C53" s="117">
        <v>313</v>
      </c>
      <c r="D53" s="118">
        <v>11</v>
      </c>
      <c r="E53" s="119" t="s">
        <v>69</v>
      </c>
      <c r="F53" s="268">
        <v>33529</v>
      </c>
      <c r="G53" s="268">
        <v>33500</v>
      </c>
      <c r="H53" s="268">
        <v>33500</v>
      </c>
      <c r="I53" s="268">
        <v>0</v>
      </c>
      <c r="J53" s="268">
        <v>33500</v>
      </c>
    </row>
    <row r="54" spans="1:10" ht="14.25">
      <c r="A54" s="7"/>
      <c r="B54" s="58"/>
      <c r="C54" s="120">
        <v>32</v>
      </c>
      <c r="D54" s="121"/>
      <c r="E54" s="122" t="s">
        <v>6</v>
      </c>
      <c r="F54" s="21">
        <f>SUM(F55:F58)</f>
        <v>65440</v>
      </c>
      <c r="G54" s="21">
        <f>SUM(G55:G58)</f>
        <v>100000</v>
      </c>
      <c r="H54" s="21">
        <f>SUM(H55:H58)</f>
        <v>100000</v>
      </c>
      <c r="I54" s="21">
        <v>0</v>
      </c>
      <c r="J54" s="21">
        <f>SUM(J55:J58)</f>
        <v>100000</v>
      </c>
    </row>
    <row r="55" spans="1:10" ht="14.25">
      <c r="A55" s="7"/>
      <c r="B55" s="91" t="s">
        <v>75</v>
      </c>
      <c r="C55" s="117">
        <v>321</v>
      </c>
      <c r="D55" s="118">
        <v>11</v>
      </c>
      <c r="E55" s="119" t="s">
        <v>43</v>
      </c>
      <c r="F55" s="268">
        <v>10544</v>
      </c>
      <c r="G55" s="268">
        <v>20000</v>
      </c>
      <c r="H55" s="268">
        <v>20000</v>
      </c>
      <c r="I55" s="268">
        <v>0</v>
      </c>
      <c r="J55" s="268">
        <v>20000</v>
      </c>
    </row>
    <row r="56" spans="1:10" ht="14.25">
      <c r="A56" s="7"/>
      <c r="B56" s="91" t="s">
        <v>75</v>
      </c>
      <c r="C56" s="117">
        <v>322</v>
      </c>
      <c r="D56" s="118">
        <v>11</v>
      </c>
      <c r="E56" s="101" t="s">
        <v>44</v>
      </c>
      <c r="F56" s="268">
        <v>9398</v>
      </c>
      <c r="G56" s="268">
        <v>20000</v>
      </c>
      <c r="H56" s="268">
        <v>20000</v>
      </c>
      <c r="I56" s="268">
        <v>0</v>
      </c>
      <c r="J56" s="268">
        <v>20000</v>
      </c>
    </row>
    <row r="57" spans="1:10" ht="14.25">
      <c r="A57" s="7"/>
      <c r="B57" s="91" t="s">
        <v>75</v>
      </c>
      <c r="C57" s="117">
        <v>323</v>
      </c>
      <c r="D57" s="118">
        <v>11</v>
      </c>
      <c r="E57" s="101" t="s">
        <v>25</v>
      </c>
      <c r="F57" s="268">
        <v>40309</v>
      </c>
      <c r="G57" s="268">
        <v>40000</v>
      </c>
      <c r="H57" s="268">
        <v>40000</v>
      </c>
      <c r="I57" s="268">
        <v>0</v>
      </c>
      <c r="J57" s="268">
        <v>40000</v>
      </c>
    </row>
    <row r="58" spans="1:10" ht="14.25">
      <c r="A58" s="7"/>
      <c r="B58" s="91" t="s">
        <v>75</v>
      </c>
      <c r="C58" s="117">
        <v>329</v>
      </c>
      <c r="D58" s="118">
        <v>11</v>
      </c>
      <c r="E58" s="101" t="s">
        <v>31</v>
      </c>
      <c r="F58" s="268">
        <v>5189</v>
      </c>
      <c r="G58" s="268">
        <v>20000</v>
      </c>
      <c r="H58" s="268">
        <v>20000</v>
      </c>
      <c r="I58" s="268">
        <v>0</v>
      </c>
      <c r="J58" s="268">
        <v>20000</v>
      </c>
    </row>
    <row r="59" spans="1:10" ht="14.25">
      <c r="A59" s="7"/>
      <c r="B59" s="75"/>
      <c r="C59" s="42"/>
      <c r="D59" s="82"/>
      <c r="E59" s="94"/>
      <c r="F59" s="33"/>
      <c r="G59" s="127"/>
      <c r="H59" s="127"/>
      <c r="I59" s="127"/>
      <c r="J59" s="127"/>
    </row>
    <row r="60" spans="1:10" ht="14.25">
      <c r="A60" s="216" t="s">
        <v>310</v>
      </c>
      <c r="B60" s="217"/>
      <c r="C60" s="218"/>
      <c r="D60" s="219"/>
      <c r="E60" s="293" t="s">
        <v>311</v>
      </c>
      <c r="F60" s="221">
        <v>0</v>
      </c>
      <c r="G60" s="221">
        <f>G61</f>
        <v>46300</v>
      </c>
      <c r="H60" s="221">
        <f>H61</f>
        <v>0</v>
      </c>
      <c r="I60" s="221">
        <f>I61</f>
        <v>0</v>
      </c>
      <c r="J60" s="221">
        <f>J61</f>
        <v>0</v>
      </c>
    </row>
    <row r="61" spans="1:10" ht="14.25">
      <c r="A61" s="7"/>
      <c r="B61" s="58"/>
      <c r="C61" s="31">
        <v>3</v>
      </c>
      <c r="D61" s="37"/>
      <c r="E61" s="89" t="s">
        <v>13</v>
      </c>
      <c r="F61" s="33">
        <v>0</v>
      </c>
      <c r="G61" s="127">
        <f>G62</f>
        <v>46300</v>
      </c>
      <c r="H61" s="127">
        <f>H62</f>
        <v>0</v>
      </c>
      <c r="I61" s="127">
        <v>0</v>
      </c>
      <c r="J61" s="127">
        <f>J62</f>
        <v>0</v>
      </c>
    </row>
    <row r="62" spans="1:10" ht="14.25">
      <c r="A62" s="7"/>
      <c r="B62" s="58"/>
      <c r="C62" s="31">
        <v>31</v>
      </c>
      <c r="D62" s="37"/>
      <c r="E62" s="89" t="s">
        <v>9</v>
      </c>
      <c r="F62" s="33">
        <v>0</v>
      </c>
      <c r="G62" s="127">
        <f>G63+G64</f>
        <v>46300</v>
      </c>
      <c r="H62" s="127">
        <f>H63+H64</f>
        <v>0</v>
      </c>
      <c r="I62" s="127">
        <v>0</v>
      </c>
      <c r="J62" s="127">
        <f>J63+J64</f>
        <v>0</v>
      </c>
    </row>
    <row r="63" spans="1:10" ht="14.25">
      <c r="A63" s="7"/>
      <c r="B63" s="91" t="s">
        <v>75</v>
      </c>
      <c r="C63" s="117">
        <v>311</v>
      </c>
      <c r="D63" s="118">
        <v>11</v>
      </c>
      <c r="E63" s="119" t="s">
        <v>15</v>
      </c>
      <c r="F63" s="103">
        <v>0</v>
      </c>
      <c r="G63" s="17">
        <v>39500</v>
      </c>
      <c r="H63" s="17">
        <v>0</v>
      </c>
      <c r="I63" s="17">
        <v>0</v>
      </c>
      <c r="J63" s="17">
        <v>0</v>
      </c>
    </row>
    <row r="64" spans="1:10" ht="14.25">
      <c r="A64" s="7"/>
      <c r="B64" s="91" t="s">
        <v>75</v>
      </c>
      <c r="C64" s="117">
        <v>313</v>
      </c>
      <c r="D64" s="118">
        <v>11</v>
      </c>
      <c r="E64" s="119" t="s">
        <v>69</v>
      </c>
      <c r="F64" s="103">
        <v>0</v>
      </c>
      <c r="G64" s="17">
        <v>6800</v>
      </c>
      <c r="H64" s="17">
        <v>0</v>
      </c>
      <c r="I64" s="17">
        <v>0</v>
      </c>
      <c r="J64" s="17">
        <v>0</v>
      </c>
    </row>
    <row r="65" spans="1:10" ht="14.25">
      <c r="A65" s="7"/>
      <c r="B65" s="75"/>
      <c r="C65" s="42"/>
      <c r="D65" s="82"/>
      <c r="E65" s="94"/>
      <c r="F65" s="33"/>
      <c r="G65" s="127"/>
      <c r="H65" s="127"/>
      <c r="I65" s="127"/>
      <c r="J65" s="127"/>
    </row>
    <row r="66" spans="1:10" ht="14.25">
      <c r="A66" s="216" t="s">
        <v>280</v>
      </c>
      <c r="B66" s="217"/>
      <c r="C66" s="218"/>
      <c r="D66" s="219"/>
      <c r="E66" s="293" t="s">
        <v>281</v>
      </c>
      <c r="F66" s="221">
        <f>F67</f>
        <v>0</v>
      </c>
      <c r="G66" s="221">
        <f>G67</f>
        <v>20000</v>
      </c>
      <c r="H66" s="221">
        <f>H67</f>
        <v>20000</v>
      </c>
      <c r="I66" s="221">
        <f>I67</f>
        <v>0</v>
      </c>
      <c r="J66" s="221">
        <f>J67</f>
        <v>20000</v>
      </c>
    </row>
    <row r="67" spans="1:10" ht="14.25">
      <c r="A67" s="7"/>
      <c r="B67" s="75"/>
      <c r="C67" s="31">
        <v>3</v>
      </c>
      <c r="D67" s="37"/>
      <c r="E67" s="89" t="s">
        <v>13</v>
      </c>
      <c r="F67" s="127">
        <f aca="true" t="shared" si="2" ref="F67:J68">F68</f>
        <v>0</v>
      </c>
      <c r="G67" s="127">
        <f t="shared" si="2"/>
        <v>20000</v>
      </c>
      <c r="H67" s="127">
        <f t="shared" si="2"/>
        <v>20000</v>
      </c>
      <c r="I67" s="127">
        <v>0</v>
      </c>
      <c r="J67" s="127">
        <f t="shared" si="2"/>
        <v>20000</v>
      </c>
    </row>
    <row r="68" spans="1:10" ht="14.25">
      <c r="A68" s="7"/>
      <c r="B68" s="75"/>
      <c r="C68" s="120">
        <v>32</v>
      </c>
      <c r="D68" s="37"/>
      <c r="E68" s="89" t="s">
        <v>6</v>
      </c>
      <c r="F68" s="127">
        <f t="shared" si="2"/>
        <v>0</v>
      </c>
      <c r="G68" s="127">
        <f t="shared" si="2"/>
        <v>20000</v>
      </c>
      <c r="H68" s="127">
        <f t="shared" si="2"/>
        <v>20000</v>
      </c>
      <c r="I68" s="127">
        <v>0</v>
      </c>
      <c r="J68" s="127">
        <f t="shared" si="2"/>
        <v>20000</v>
      </c>
    </row>
    <row r="69" spans="1:10" ht="14.25">
      <c r="A69" s="7"/>
      <c r="B69" s="204" t="s">
        <v>75</v>
      </c>
      <c r="C69" s="117">
        <v>323</v>
      </c>
      <c r="D69" s="25">
        <v>11</v>
      </c>
      <c r="E69" s="93" t="s">
        <v>25</v>
      </c>
      <c r="F69" s="17">
        <v>0</v>
      </c>
      <c r="G69" s="17">
        <v>20000</v>
      </c>
      <c r="H69" s="17">
        <v>20000</v>
      </c>
      <c r="I69" s="17">
        <v>0</v>
      </c>
      <c r="J69" s="17">
        <v>20000</v>
      </c>
    </row>
    <row r="70" spans="1:10" ht="14.25">
      <c r="A70" s="7"/>
      <c r="B70" s="58"/>
      <c r="C70" s="42"/>
      <c r="D70" s="82"/>
      <c r="E70" s="36"/>
      <c r="F70" s="21"/>
      <c r="G70" s="21"/>
      <c r="H70" s="21"/>
      <c r="I70" s="21"/>
      <c r="J70" s="21"/>
    </row>
    <row r="71" spans="1:10" ht="14.25">
      <c r="A71" s="7" t="s">
        <v>129</v>
      </c>
      <c r="B71" s="58"/>
      <c r="C71" s="36"/>
      <c r="D71" s="82"/>
      <c r="E71" s="32" t="s">
        <v>130</v>
      </c>
      <c r="F71" s="21"/>
      <c r="G71" s="21"/>
      <c r="H71" s="21"/>
      <c r="I71" s="21"/>
      <c r="J71" s="21"/>
    </row>
    <row r="72" spans="1:10" ht="14.25">
      <c r="A72" s="7"/>
      <c r="B72" s="58"/>
      <c r="C72" s="36"/>
      <c r="D72" s="82"/>
      <c r="E72" s="32"/>
      <c r="F72" s="21"/>
      <c r="G72" s="21"/>
      <c r="H72" s="21"/>
      <c r="I72" s="21"/>
      <c r="J72" s="21"/>
    </row>
    <row r="73" spans="1:10" ht="14.25">
      <c r="A73" s="77" t="s">
        <v>189</v>
      </c>
      <c r="B73" s="106"/>
      <c r="C73" s="123"/>
      <c r="D73" s="124"/>
      <c r="E73" s="79" t="s">
        <v>131</v>
      </c>
      <c r="F73" s="269">
        <f>F75+F96+F107+F116</f>
        <v>458711</v>
      </c>
      <c r="G73" s="269">
        <f>G75+G96+G107+G116</f>
        <v>1478300</v>
      </c>
      <c r="H73" s="269">
        <f>H75+H96+H107+H116+H121</f>
        <v>1478300</v>
      </c>
      <c r="I73" s="269">
        <f>I75+I96+I107+I116+I121</f>
        <v>11000</v>
      </c>
      <c r="J73" s="269">
        <f>J75+J96+J107+J116+J121</f>
        <v>1489300</v>
      </c>
    </row>
    <row r="74" spans="1:10" ht="14.25">
      <c r="A74" s="7"/>
      <c r="B74" s="58"/>
      <c r="C74" s="7"/>
      <c r="D74" s="20"/>
      <c r="E74" s="7"/>
      <c r="F74" s="7"/>
      <c r="G74" s="7"/>
      <c r="H74" s="7"/>
      <c r="I74" s="7"/>
      <c r="J74" s="7"/>
    </row>
    <row r="75" spans="1:10" ht="14.25">
      <c r="A75" s="110" t="s">
        <v>132</v>
      </c>
      <c r="B75" s="111"/>
      <c r="C75" s="126"/>
      <c r="D75" s="113"/>
      <c r="E75" s="110" t="s">
        <v>133</v>
      </c>
      <c r="F75" s="97">
        <f>F76</f>
        <v>386272</v>
      </c>
      <c r="G75" s="97">
        <f>G76</f>
        <v>466500</v>
      </c>
      <c r="H75" s="97">
        <f>H76</f>
        <v>466500</v>
      </c>
      <c r="I75" s="97">
        <f>I76</f>
        <v>0</v>
      </c>
      <c r="J75" s="97">
        <f>J76</f>
        <v>466500</v>
      </c>
    </row>
    <row r="76" spans="1:10" ht="14.25">
      <c r="A76" s="7"/>
      <c r="B76" s="58"/>
      <c r="C76" s="31">
        <v>3</v>
      </c>
      <c r="D76" s="37"/>
      <c r="E76" s="32" t="s">
        <v>13</v>
      </c>
      <c r="F76" s="116">
        <f>F77+F81+F89+F92</f>
        <v>386272</v>
      </c>
      <c r="G76" s="116">
        <f>G77+G81+G89+G92</f>
        <v>466500</v>
      </c>
      <c r="H76" s="116">
        <f>H77+H81+H89+H92</f>
        <v>466500</v>
      </c>
      <c r="I76" s="116">
        <v>0</v>
      </c>
      <c r="J76" s="116">
        <f>J77+J81+J89+J92</f>
        <v>466500</v>
      </c>
    </row>
    <row r="77" spans="1:10" ht="14.25">
      <c r="A77" s="7"/>
      <c r="B77" s="58"/>
      <c r="C77" s="31">
        <v>31</v>
      </c>
      <c r="D77" s="37"/>
      <c r="E77" s="32" t="s">
        <v>14</v>
      </c>
      <c r="F77" s="116">
        <f>SUM(F78:F80)</f>
        <v>229424</v>
      </c>
      <c r="G77" s="116">
        <f>SUM(G78:G80)</f>
        <v>262000</v>
      </c>
      <c r="H77" s="116">
        <f>SUM(H78:H80)</f>
        <v>262000</v>
      </c>
      <c r="I77" s="116">
        <v>0</v>
      </c>
      <c r="J77" s="116">
        <f>SUM(J78:J80)</f>
        <v>262000</v>
      </c>
    </row>
    <row r="78" spans="1:10" ht="14.25">
      <c r="A78" s="7"/>
      <c r="B78" s="91" t="s">
        <v>75</v>
      </c>
      <c r="C78" s="92">
        <v>311</v>
      </c>
      <c r="D78" s="25">
        <v>11</v>
      </c>
      <c r="E78" s="102" t="s">
        <v>15</v>
      </c>
      <c r="F78" s="268">
        <v>189493</v>
      </c>
      <c r="G78" s="268">
        <v>215000</v>
      </c>
      <c r="H78" s="268">
        <v>215000</v>
      </c>
      <c r="I78" s="268">
        <v>0</v>
      </c>
      <c r="J78" s="268">
        <v>215000</v>
      </c>
    </row>
    <row r="79" spans="1:10" ht="14.25">
      <c r="A79" s="7"/>
      <c r="B79" s="91" t="s">
        <v>75</v>
      </c>
      <c r="C79" s="92">
        <v>312</v>
      </c>
      <c r="D79" s="25">
        <v>11</v>
      </c>
      <c r="E79" s="102" t="s">
        <v>230</v>
      </c>
      <c r="F79" s="268">
        <v>7339</v>
      </c>
      <c r="G79" s="268">
        <v>10000</v>
      </c>
      <c r="H79" s="268">
        <v>10000</v>
      </c>
      <c r="I79" s="268">
        <v>0</v>
      </c>
      <c r="J79" s="268">
        <v>10000</v>
      </c>
    </row>
    <row r="80" spans="1:10" ht="14.25">
      <c r="A80" s="7"/>
      <c r="B80" s="91" t="s">
        <v>75</v>
      </c>
      <c r="C80" s="92">
        <v>313</v>
      </c>
      <c r="D80" s="25">
        <v>11</v>
      </c>
      <c r="E80" s="102" t="s">
        <v>58</v>
      </c>
      <c r="F80" s="268">
        <v>32592</v>
      </c>
      <c r="G80" s="268">
        <v>37000</v>
      </c>
      <c r="H80" s="268">
        <v>37000</v>
      </c>
      <c r="I80" s="268">
        <v>0</v>
      </c>
      <c r="J80" s="268">
        <v>37000</v>
      </c>
    </row>
    <row r="81" spans="1:10" ht="14.25">
      <c r="A81" s="7"/>
      <c r="B81" s="58"/>
      <c r="C81" s="31">
        <v>32</v>
      </c>
      <c r="D81" s="37"/>
      <c r="E81" s="32" t="s">
        <v>6</v>
      </c>
      <c r="F81" s="116">
        <f>SUM(F82:F85)</f>
        <v>135666</v>
      </c>
      <c r="G81" s="116">
        <f>SUM(G82:G85)</f>
        <v>180000</v>
      </c>
      <c r="H81" s="116">
        <f>SUM(H82:H85)</f>
        <v>180000</v>
      </c>
      <c r="I81" s="116">
        <v>0</v>
      </c>
      <c r="J81" s="116">
        <f>SUM(J82:J85)</f>
        <v>180000</v>
      </c>
    </row>
    <row r="82" spans="1:10" ht="14.25">
      <c r="A82" s="7"/>
      <c r="B82" s="91" t="s">
        <v>75</v>
      </c>
      <c r="C82" s="92">
        <v>321</v>
      </c>
      <c r="D82" s="118">
        <v>11</v>
      </c>
      <c r="E82" s="102" t="s">
        <v>43</v>
      </c>
      <c r="F82" s="268">
        <v>25842</v>
      </c>
      <c r="G82" s="268">
        <v>30000</v>
      </c>
      <c r="H82" s="268">
        <v>30000</v>
      </c>
      <c r="I82" s="268">
        <v>0</v>
      </c>
      <c r="J82" s="268">
        <v>30000</v>
      </c>
    </row>
    <row r="83" spans="1:10" ht="14.25">
      <c r="A83" s="7"/>
      <c r="B83" s="91" t="s">
        <v>75</v>
      </c>
      <c r="C83" s="92">
        <v>322</v>
      </c>
      <c r="D83" s="118">
        <v>11</v>
      </c>
      <c r="E83" s="22" t="s">
        <v>44</v>
      </c>
      <c r="F83" s="268">
        <v>59954</v>
      </c>
      <c r="G83" s="268">
        <v>70000</v>
      </c>
      <c r="H83" s="268">
        <v>70000</v>
      </c>
      <c r="I83" s="268">
        <v>0</v>
      </c>
      <c r="J83" s="268">
        <v>70000</v>
      </c>
    </row>
    <row r="84" spans="1:10" ht="14.25">
      <c r="A84" s="7"/>
      <c r="B84" s="91" t="s">
        <v>75</v>
      </c>
      <c r="C84" s="92">
        <v>323</v>
      </c>
      <c r="D84" s="118">
        <v>11</v>
      </c>
      <c r="E84" s="102" t="s">
        <v>25</v>
      </c>
      <c r="F84" s="268">
        <v>42747</v>
      </c>
      <c r="G84" s="268">
        <v>50000</v>
      </c>
      <c r="H84" s="268">
        <v>50000</v>
      </c>
      <c r="I84" s="268">
        <v>0</v>
      </c>
      <c r="J84" s="268">
        <v>50000</v>
      </c>
    </row>
    <row r="85" spans="1:10" ht="14.25">
      <c r="A85" s="7"/>
      <c r="B85" s="91" t="s">
        <v>75</v>
      </c>
      <c r="C85" s="92">
        <v>329</v>
      </c>
      <c r="D85" s="118">
        <v>11</v>
      </c>
      <c r="E85" s="102" t="s">
        <v>31</v>
      </c>
      <c r="F85" s="17">
        <v>7123</v>
      </c>
      <c r="G85" s="17">
        <v>30000</v>
      </c>
      <c r="H85" s="17">
        <v>30000</v>
      </c>
      <c r="I85" s="17">
        <v>0</v>
      </c>
      <c r="J85" s="17">
        <v>30000</v>
      </c>
    </row>
    <row r="86" spans="2:10" ht="14.25">
      <c r="B86" s="75"/>
      <c r="C86" s="42"/>
      <c r="D86" s="82"/>
      <c r="E86" s="36"/>
      <c r="F86" s="312"/>
      <c r="G86" s="312"/>
      <c r="H86" s="312"/>
      <c r="I86" s="312"/>
      <c r="J86" s="312" t="s">
        <v>220</v>
      </c>
    </row>
    <row r="87" spans="1:10" ht="14.25">
      <c r="A87" s="34">
        <v>1</v>
      </c>
      <c r="B87" s="73">
        <v>2</v>
      </c>
      <c r="C87" s="34">
        <v>3</v>
      </c>
      <c r="D87" s="34">
        <v>4</v>
      </c>
      <c r="E87" s="34">
        <v>5</v>
      </c>
      <c r="F87" s="74">
        <v>6</v>
      </c>
      <c r="G87" s="74">
        <v>7</v>
      </c>
      <c r="H87" s="74">
        <v>8</v>
      </c>
      <c r="I87" s="74">
        <v>9</v>
      </c>
      <c r="J87" s="74">
        <v>10</v>
      </c>
    </row>
    <row r="88" spans="1:5" ht="14.25">
      <c r="A88" s="7"/>
      <c r="B88" s="58"/>
      <c r="C88" s="31">
        <v>34</v>
      </c>
      <c r="D88" s="37"/>
      <c r="E88" s="32" t="s">
        <v>16</v>
      </c>
    </row>
    <row r="89" spans="1:10" ht="14.25">
      <c r="A89" s="7"/>
      <c r="F89" s="21">
        <v>21182</v>
      </c>
      <c r="G89" s="21">
        <v>22000</v>
      </c>
      <c r="H89" s="21">
        <v>22000</v>
      </c>
      <c r="I89" s="21">
        <v>0</v>
      </c>
      <c r="J89" s="21">
        <v>22000</v>
      </c>
    </row>
    <row r="90" spans="1:10" ht="14.25">
      <c r="A90" s="7"/>
      <c r="B90" s="91" t="s">
        <v>75</v>
      </c>
      <c r="C90" s="92">
        <v>343</v>
      </c>
      <c r="D90" s="25">
        <v>11</v>
      </c>
      <c r="E90" s="102" t="s">
        <v>70</v>
      </c>
      <c r="F90" s="17">
        <v>21182</v>
      </c>
      <c r="G90" s="17">
        <v>22000</v>
      </c>
      <c r="H90" s="17">
        <v>22000</v>
      </c>
      <c r="I90" s="17">
        <v>0</v>
      </c>
      <c r="J90" s="17">
        <v>22000</v>
      </c>
    </row>
    <row r="91" spans="1:10" ht="14.25">
      <c r="A91" s="7"/>
      <c r="B91" s="58"/>
      <c r="C91" s="42"/>
      <c r="D91" s="82"/>
      <c r="E91" s="36"/>
      <c r="F91" s="21"/>
      <c r="G91" s="21"/>
      <c r="H91" s="21"/>
      <c r="I91" s="21"/>
      <c r="J91" s="21"/>
    </row>
    <row r="92" spans="1:10" ht="14.25">
      <c r="A92" s="7"/>
      <c r="B92" s="58"/>
      <c r="C92" s="31">
        <v>36</v>
      </c>
      <c r="D92" s="37"/>
      <c r="E92" s="32" t="s">
        <v>39</v>
      </c>
      <c r="F92" s="21">
        <v>0</v>
      </c>
      <c r="G92" s="21">
        <f>G93</f>
        <v>2500</v>
      </c>
      <c r="H92" s="21">
        <f>H93</f>
        <v>2500</v>
      </c>
      <c r="I92" s="21">
        <v>0</v>
      </c>
      <c r="J92" s="21">
        <f>J93</f>
        <v>2500</v>
      </c>
    </row>
    <row r="93" spans="2:10" ht="14.25">
      <c r="B93" s="91" t="s">
        <v>75</v>
      </c>
      <c r="C93" s="92">
        <v>363</v>
      </c>
      <c r="D93" s="25">
        <v>11</v>
      </c>
      <c r="E93" s="102" t="s">
        <v>71</v>
      </c>
      <c r="F93" s="17">
        <v>0</v>
      </c>
      <c r="G93" s="17">
        <v>2500</v>
      </c>
      <c r="H93" s="17">
        <v>2500</v>
      </c>
      <c r="I93" s="17">
        <v>0</v>
      </c>
      <c r="J93" s="17">
        <v>2500</v>
      </c>
    </row>
    <row r="96" spans="1:10" ht="14.25">
      <c r="A96" s="110" t="s">
        <v>134</v>
      </c>
      <c r="B96" s="111"/>
      <c r="C96" s="110"/>
      <c r="D96" s="128"/>
      <c r="E96" s="110" t="s">
        <v>140</v>
      </c>
      <c r="F96" s="97">
        <f>F98</f>
        <v>61551</v>
      </c>
      <c r="G96" s="97">
        <f>G98</f>
        <v>84100</v>
      </c>
      <c r="H96" s="97">
        <f>H98</f>
        <v>84100</v>
      </c>
      <c r="I96" s="97">
        <f>I98</f>
        <v>0</v>
      </c>
      <c r="J96" s="97">
        <f>J98</f>
        <v>84100</v>
      </c>
    </row>
    <row r="97" spans="1:10" ht="14.25">
      <c r="A97" s="7"/>
      <c r="B97" s="58"/>
      <c r="C97" s="42"/>
      <c r="D97" s="82"/>
      <c r="E97" s="36"/>
      <c r="F97" s="21"/>
      <c r="G97" s="21"/>
      <c r="H97" s="21"/>
      <c r="I97" s="21"/>
      <c r="J97" s="21"/>
    </row>
    <row r="98" spans="1:10" ht="14.25">
      <c r="A98" s="7"/>
      <c r="B98" s="58"/>
      <c r="C98" s="31">
        <v>3</v>
      </c>
      <c r="D98" s="37"/>
      <c r="E98" s="32" t="s">
        <v>13</v>
      </c>
      <c r="F98" s="21">
        <f>F99+F103</f>
        <v>61551</v>
      </c>
      <c r="G98" s="21">
        <f>G99+G103</f>
        <v>84100</v>
      </c>
      <c r="H98" s="21">
        <f>H99+H103</f>
        <v>84100</v>
      </c>
      <c r="I98" s="21">
        <v>0</v>
      </c>
      <c r="J98" s="21">
        <f>J99+J103</f>
        <v>84100</v>
      </c>
    </row>
    <row r="99" spans="1:10" ht="14.25">
      <c r="A99" s="7"/>
      <c r="B99" s="58"/>
      <c r="C99" s="31">
        <v>31</v>
      </c>
      <c r="D99" s="37"/>
      <c r="E99" s="32" t="s">
        <v>9</v>
      </c>
      <c r="F99" s="21">
        <f>F100+F101+F102</f>
        <v>61061</v>
      </c>
      <c r="G99" s="21">
        <v>63600</v>
      </c>
      <c r="H99" s="21">
        <v>63600</v>
      </c>
      <c r="I99" s="21">
        <v>0</v>
      </c>
      <c r="J99" s="21">
        <v>63600</v>
      </c>
    </row>
    <row r="100" spans="1:10" ht="14.25">
      <c r="A100" s="7"/>
      <c r="B100" s="91" t="s">
        <v>75</v>
      </c>
      <c r="C100" s="92">
        <v>311</v>
      </c>
      <c r="D100" s="25">
        <v>11</v>
      </c>
      <c r="E100" s="102" t="s">
        <v>15</v>
      </c>
      <c r="F100" s="17">
        <v>48815</v>
      </c>
      <c r="G100" s="17">
        <v>50000</v>
      </c>
      <c r="H100" s="17">
        <v>50000</v>
      </c>
      <c r="I100" s="17">
        <v>0</v>
      </c>
      <c r="J100" s="17">
        <v>50000</v>
      </c>
    </row>
    <row r="101" spans="1:10" ht="14.25">
      <c r="A101" s="7"/>
      <c r="B101" s="91" t="s">
        <v>75</v>
      </c>
      <c r="C101" s="92">
        <v>312</v>
      </c>
      <c r="D101" s="25">
        <v>11</v>
      </c>
      <c r="E101" s="206" t="s">
        <v>230</v>
      </c>
      <c r="F101" s="17">
        <v>3849</v>
      </c>
      <c r="G101" s="17">
        <v>5000</v>
      </c>
      <c r="H101" s="17">
        <v>5000</v>
      </c>
      <c r="I101" s="17">
        <v>0</v>
      </c>
      <c r="J101" s="17">
        <v>5000</v>
      </c>
    </row>
    <row r="102" spans="1:10" ht="14.25">
      <c r="A102" s="7"/>
      <c r="B102" s="91" t="s">
        <v>75</v>
      </c>
      <c r="C102" s="92">
        <v>313</v>
      </c>
      <c r="D102" s="25">
        <v>11</v>
      </c>
      <c r="E102" s="102" t="s">
        <v>58</v>
      </c>
      <c r="F102" s="17">
        <v>8397</v>
      </c>
      <c r="G102" s="17">
        <v>8600</v>
      </c>
      <c r="H102" s="17">
        <v>8600</v>
      </c>
      <c r="I102" s="17">
        <v>0</v>
      </c>
      <c r="J102" s="17">
        <v>8600</v>
      </c>
    </row>
    <row r="103" spans="1:10" ht="14.25">
      <c r="A103" s="7"/>
      <c r="B103" s="58"/>
      <c r="C103" s="31">
        <v>32</v>
      </c>
      <c r="D103" s="37"/>
      <c r="E103" s="32" t="s">
        <v>6</v>
      </c>
      <c r="F103" s="21">
        <v>490</v>
      </c>
      <c r="G103" s="21">
        <v>20500</v>
      </c>
      <c r="H103" s="21">
        <v>20500</v>
      </c>
      <c r="I103" s="21">
        <v>0</v>
      </c>
      <c r="J103" s="21">
        <v>20500</v>
      </c>
    </row>
    <row r="104" spans="1:10" ht="14.25">
      <c r="A104" s="7"/>
      <c r="B104" s="91" t="s">
        <v>75</v>
      </c>
      <c r="C104" s="92">
        <v>322</v>
      </c>
      <c r="D104" s="25">
        <v>11</v>
      </c>
      <c r="E104" s="102" t="s">
        <v>6</v>
      </c>
      <c r="F104" s="17">
        <v>490</v>
      </c>
      <c r="G104" s="17">
        <v>500</v>
      </c>
      <c r="H104" s="17">
        <v>500</v>
      </c>
      <c r="I104" s="17">
        <v>0</v>
      </c>
      <c r="J104" s="17">
        <v>500</v>
      </c>
    </row>
    <row r="105" spans="1:10" ht="14.25">
      <c r="A105" s="7"/>
      <c r="B105" s="205" t="s">
        <v>75</v>
      </c>
      <c r="C105" s="92">
        <v>323</v>
      </c>
      <c r="D105" s="118">
        <v>11</v>
      </c>
      <c r="E105" s="206" t="s">
        <v>25</v>
      </c>
      <c r="F105" s="103">
        <v>0</v>
      </c>
      <c r="G105" s="103">
        <v>20000</v>
      </c>
      <c r="H105" s="103">
        <v>20000</v>
      </c>
      <c r="I105" s="103">
        <v>0</v>
      </c>
      <c r="J105" s="103">
        <v>20000</v>
      </c>
    </row>
    <row r="106" spans="1:10" ht="14.25">
      <c r="A106" s="7"/>
      <c r="B106" s="75"/>
      <c r="C106" s="42"/>
      <c r="D106" s="82"/>
      <c r="E106" s="203"/>
      <c r="F106" s="127"/>
      <c r="G106" s="127"/>
      <c r="H106" s="127"/>
      <c r="I106" s="127"/>
      <c r="J106" s="127"/>
    </row>
    <row r="107" spans="1:10" ht="14.25">
      <c r="A107" s="110" t="s">
        <v>227</v>
      </c>
      <c r="B107" s="84"/>
      <c r="C107" s="95"/>
      <c r="D107" s="85"/>
      <c r="E107" s="207" t="s">
        <v>241</v>
      </c>
      <c r="F107" s="153">
        <f>F108</f>
        <v>10888</v>
      </c>
      <c r="G107" s="153">
        <v>127700</v>
      </c>
      <c r="H107" s="153">
        <v>127700</v>
      </c>
      <c r="I107" s="153">
        <v>0</v>
      </c>
      <c r="J107" s="153">
        <f>J108</f>
        <v>127700</v>
      </c>
    </row>
    <row r="108" spans="1:10" ht="14.25">
      <c r="A108" s="7"/>
      <c r="B108" s="58"/>
      <c r="C108" s="31">
        <v>3</v>
      </c>
      <c r="D108" s="37"/>
      <c r="E108" s="32" t="s">
        <v>13</v>
      </c>
      <c r="F108" s="127">
        <f>F109+F112</f>
        <v>10888</v>
      </c>
      <c r="G108" s="127">
        <f>G109+G112</f>
        <v>127700</v>
      </c>
      <c r="H108" s="127">
        <f>H109+H112</f>
        <v>127700</v>
      </c>
      <c r="I108" s="127">
        <v>0</v>
      </c>
      <c r="J108" s="127">
        <f>J109+J112</f>
        <v>127700</v>
      </c>
    </row>
    <row r="109" spans="1:10" ht="14.25">
      <c r="A109" s="7"/>
      <c r="B109" s="58"/>
      <c r="C109" s="31">
        <v>31</v>
      </c>
      <c r="D109" s="37"/>
      <c r="E109" s="32" t="s">
        <v>9</v>
      </c>
      <c r="F109" s="127">
        <v>0</v>
      </c>
      <c r="G109" s="127">
        <v>109700</v>
      </c>
      <c r="H109" s="127">
        <v>109700</v>
      </c>
      <c r="I109" s="127">
        <v>0</v>
      </c>
      <c r="J109" s="127">
        <v>109700</v>
      </c>
    </row>
    <row r="110" spans="1:10" ht="14.25">
      <c r="A110" s="7"/>
      <c r="B110" s="91" t="s">
        <v>75</v>
      </c>
      <c r="C110" s="92">
        <v>311</v>
      </c>
      <c r="D110" s="25">
        <v>43</v>
      </c>
      <c r="E110" s="102" t="s">
        <v>15</v>
      </c>
      <c r="F110" s="17">
        <v>0</v>
      </c>
      <c r="G110" s="17">
        <v>93600</v>
      </c>
      <c r="H110" s="17">
        <v>93600</v>
      </c>
      <c r="I110" s="17">
        <v>0</v>
      </c>
      <c r="J110" s="17">
        <v>93600</v>
      </c>
    </row>
    <row r="111" spans="1:10" ht="14.25">
      <c r="A111" s="7"/>
      <c r="B111" s="91" t="s">
        <v>75</v>
      </c>
      <c r="C111" s="92">
        <v>313</v>
      </c>
      <c r="D111" s="25">
        <v>43</v>
      </c>
      <c r="E111" s="102" t="s">
        <v>58</v>
      </c>
      <c r="F111" s="17">
        <v>0</v>
      </c>
      <c r="G111" s="17">
        <v>16100</v>
      </c>
      <c r="H111" s="17">
        <v>16100</v>
      </c>
      <c r="I111" s="17">
        <v>0</v>
      </c>
      <c r="J111" s="17">
        <v>16100</v>
      </c>
    </row>
    <row r="112" spans="1:10" ht="14.25">
      <c r="A112" s="7"/>
      <c r="B112" s="58"/>
      <c r="C112" s="31">
        <v>32</v>
      </c>
      <c r="D112" s="37"/>
      <c r="E112" s="32" t="s">
        <v>6</v>
      </c>
      <c r="F112" s="127">
        <v>10888</v>
      </c>
      <c r="G112" s="127">
        <v>18000</v>
      </c>
      <c r="H112" s="127">
        <v>18000</v>
      </c>
      <c r="I112" s="127">
        <v>0</v>
      </c>
      <c r="J112" s="127">
        <v>18000</v>
      </c>
    </row>
    <row r="113" spans="1:10" ht="14.25">
      <c r="A113" s="7"/>
      <c r="B113" s="91" t="s">
        <v>75</v>
      </c>
      <c r="C113" s="92">
        <v>322</v>
      </c>
      <c r="D113" s="118">
        <v>52</v>
      </c>
      <c r="E113" s="102" t="s">
        <v>6</v>
      </c>
      <c r="F113" s="17">
        <v>0</v>
      </c>
      <c r="G113" s="17">
        <v>3000</v>
      </c>
      <c r="H113" s="17">
        <v>3000</v>
      </c>
      <c r="I113" s="17">
        <v>0</v>
      </c>
      <c r="J113" s="17">
        <v>3000</v>
      </c>
    </row>
    <row r="114" spans="1:10" ht="14.25">
      <c r="A114" s="7"/>
      <c r="B114" s="91"/>
      <c r="C114" s="92">
        <v>324</v>
      </c>
      <c r="D114" s="25">
        <v>43</v>
      </c>
      <c r="E114" s="206" t="s">
        <v>242</v>
      </c>
      <c r="F114" s="17">
        <v>10888</v>
      </c>
      <c r="G114" s="17">
        <v>15000</v>
      </c>
      <c r="H114" s="17">
        <v>15000</v>
      </c>
      <c r="I114" s="17">
        <v>0</v>
      </c>
      <c r="J114" s="17">
        <v>15000</v>
      </c>
    </row>
    <row r="115" spans="1:10" ht="14.25">
      <c r="A115" s="7"/>
      <c r="B115" s="75"/>
      <c r="C115" s="42"/>
      <c r="D115" s="82"/>
      <c r="E115" s="203"/>
      <c r="F115" s="127"/>
      <c r="G115" s="127"/>
      <c r="H115" s="127"/>
      <c r="I115" s="127"/>
      <c r="J115" s="127"/>
    </row>
    <row r="116" spans="1:10" ht="14.25">
      <c r="A116" s="216" t="s">
        <v>292</v>
      </c>
      <c r="B116" s="217"/>
      <c r="C116" s="218"/>
      <c r="D116" s="219"/>
      <c r="E116" s="220" t="s">
        <v>293</v>
      </c>
      <c r="F116" s="221">
        <f aca="true" t="shared" si="3" ref="F116:J118">F117</f>
        <v>0</v>
      </c>
      <c r="G116" s="221">
        <f t="shared" si="3"/>
        <v>800000</v>
      </c>
      <c r="H116" s="221">
        <f t="shared" si="3"/>
        <v>800000</v>
      </c>
      <c r="I116" s="221">
        <f t="shared" si="3"/>
        <v>0</v>
      </c>
      <c r="J116" s="221">
        <f t="shared" si="3"/>
        <v>800000</v>
      </c>
    </row>
    <row r="117" spans="1:10" ht="14.25">
      <c r="A117" s="7"/>
      <c r="C117" s="31">
        <v>3</v>
      </c>
      <c r="D117" s="82"/>
      <c r="E117" s="32" t="s">
        <v>13</v>
      </c>
      <c r="F117" s="127">
        <f t="shared" si="3"/>
        <v>0</v>
      </c>
      <c r="G117" s="127">
        <f t="shared" si="3"/>
        <v>800000</v>
      </c>
      <c r="H117" s="127">
        <f t="shared" si="3"/>
        <v>800000</v>
      </c>
      <c r="I117" s="127">
        <v>0</v>
      </c>
      <c r="J117" s="127">
        <f t="shared" si="3"/>
        <v>800000</v>
      </c>
    </row>
    <row r="118" spans="1:10" ht="14.25">
      <c r="A118" s="7"/>
      <c r="B118" s="75"/>
      <c r="C118" s="31">
        <v>32</v>
      </c>
      <c r="D118" s="37"/>
      <c r="E118" s="32" t="s">
        <v>6</v>
      </c>
      <c r="F118" s="127">
        <v>0</v>
      </c>
      <c r="G118" s="127">
        <f t="shared" si="3"/>
        <v>800000</v>
      </c>
      <c r="H118" s="127">
        <f t="shared" si="3"/>
        <v>800000</v>
      </c>
      <c r="I118" s="127">
        <v>0</v>
      </c>
      <c r="J118" s="127">
        <f t="shared" si="3"/>
        <v>800000</v>
      </c>
    </row>
    <row r="119" spans="1:10" ht="14.25">
      <c r="A119" s="7"/>
      <c r="B119" s="205" t="s">
        <v>75</v>
      </c>
      <c r="C119" s="92">
        <v>323</v>
      </c>
      <c r="D119" s="309" t="s">
        <v>433</v>
      </c>
      <c r="E119" s="206" t="s">
        <v>25</v>
      </c>
      <c r="F119" s="17">
        <v>0</v>
      </c>
      <c r="G119" s="17">
        <v>800000</v>
      </c>
      <c r="H119" s="17">
        <v>800000</v>
      </c>
      <c r="I119" s="17">
        <v>0</v>
      </c>
      <c r="J119" s="17">
        <v>800000</v>
      </c>
    </row>
    <row r="120" spans="1:10" ht="14.25">
      <c r="A120" s="7"/>
      <c r="B120" s="204"/>
      <c r="C120" s="42"/>
      <c r="D120" s="307"/>
      <c r="E120" s="203"/>
      <c r="F120" s="127"/>
      <c r="G120" s="127"/>
      <c r="H120" s="127"/>
      <c r="I120" s="127"/>
      <c r="J120" s="127"/>
    </row>
    <row r="121" spans="1:10" ht="14.25">
      <c r="A121" s="216" t="s">
        <v>365</v>
      </c>
      <c r="B121" s="217"/>
      <c r="C121" s="218"/>
      <c r="D121" s="219"/>
      <c r="E121" s="220" t="s">
        <v>366</v>
      </c>
      <c r="F121" s="221"/>
      <c r="G121" s="221"/>
      <c r="H121" s="221"/>
      <c r="I121" s="221">
        <f aca="true" t="shared" si="4" ref="I121:J123">I122</f>
        <v>11000</v>
      </c>
      <c r="J121" s="221">
        <f t="shared" si="4"/>
        <v>11000</v>
      </c>
    </row>
    <row r="122" spans="1:10" ht="14.25">
      <c r="A122" s="7"/>
      <c r="B122" s="204"/>
      <c r="C122" s="42">
        <v>5</v>
      </c>
      <c r="D122" s="307"/>
      <c r="E122" s="203" t="s">
        <v>367</v>
      </c>
      <c r="F122" s="127"/>
      <c r="G122" s="127"/>
      <c r="H122" s="127"/>
      <c r="I122" s="127">
        <f t="shared" si="4"/>
        <v>11000</v>
      </c>
      <c r="J122" s="127">
        <f t="shared" si="4"/>
        <v>11000</v>
      </c>
    </row>
    <row r="123" spans="1:10" ht="14.25">
      <c r="A123" s="7"/>
      <c r="B123" s="204"/>
      <c r="C123" s="42">
        <v>54</v>
      </c>
      <c r="D123" s="307"/>
      <c r="E123" s="203" t="s">
        <v>368</v>
      </c>
      <c r="F123" s="127"/>
      <c r="G123" s="127"/>
      <c r="H123" s="127"/>
      <c r="I123" s="127">
        <f t="shared" si="4"/>
        <v>11000</v>
      </c>
      <c r="J123" s="127">
        <f t="shared" si="4"/>
        <v>11000</v>
      </c>
    </row>
    <row r="124" spans="1:10" ht="14.25">
      <c r="A124" s="7"/>
      <c r="B124" s="204"/>
      <c r="C124" s="92">
        <v>544</v>
      </c>
      <c r="D124" s="309" t="s">
        <v>432</v>
      </c>
      <c r="E124" s="206" t="s">
        <v>369</v>
      </c>
      <c r="F124" s="17"/>
      <c r="G124" s="17"/>
      <c r="H124" s="17"/>
      <c r="I124" s="17">
        <v>11000</v>
      </c>
      <c r="J124" s="17">
        <v>11000</v>
      </c>
    </row>
    <row r="125" spans="1:10" ht="14.25">
      <c r="A125" s="7"/>
      <c r="B125" s="75"/>
      <c r="C125" s="42"/>
      <c r="D125" s="82"/>
      <c r="E125" s="36"/>
      <c r="F125" s="127"/>
      <c r="G125" s="127"/>
      <c r="H125" s="127"/>
      <c r="I125" s="127"/>
      <c r="J125" s="127"/>
    </row>
    <row r="126" spans="1:10" ht="14.25">
      <c r="A126" s="137" t="s">
        <v>199</v>
      </c>
      <c r="B126" s="78"/>
      <c r="C126" s="79"/>
      <c r="D126" s="166"/>
      <c r="E126" s="79" t="s">
        <v>200</v>
      </c>
      <c r="F126" s="125">
        <f>F128</f>
        <v>29838</v>
      </c>
      <c r="G126" s="125">
        <f>G128</f>
        <v>7850000</v>
      </c>
      <c r="H126" s="125">
        <f>H128</f>
        <v>8140000</v>
      </c>
      <c r="I126" s="125">
        <f>I128</f>
        <v>306000</v>
      </c>
      <c r="J126" s="125">
        <f>J128</f>
        <v>8446000</v>
      </c>
    </row>
    <row r="127" spans="1:10" ht="14.25">
      <c r="A127" s="7"/>
      <c r="B127" s="58"/>
      <c r="C127" s="7"/>
      <c r="D127" s="20"/>
      <c r="E127" s="7"/>
      <c r="F127" s="7"/>
      <c r="G127" s="7"/>
      <c r="H127" s="7"/>
      <c r="I127" s="7"/>
      <c r="J127" s="7"/>
    </row>
    <row r="128" spans="1:10" ht="14.25">
      <c r="A128" s="110" t="s">
        <v>201</v>
      </c>
      <c r="B128" s="111"/>
      <c r="C128" s="95"/>
      <c r="D128" s="85"/>
      <c r="E128" s="83" t="s">
        <v>172</v>
      </c>
      <c r="F128" s="97">
        <f>F130+F136+F146+F152+F157</f>
        <v>29838</v>
      </c>
      <c r="G128" s="97">
        <f>G130+G136+G146+G152+G157</f>
        <v>7850000</v>
      </c>
      <c r="H128" s="97">
        <f>H130+H136+H146+H152+H157+H167</f>
        <v>8140000</v>
      </c>
      <c r="I128" s="97">
        <f>I130+I136+I146+I152+I157+I167</f>
        <v>306000</v>
      </c>
      <c r="J128" s="97">
        <f>J130+J136+J146+J152+J157+J167</f>
        <v>8446000</v>
      </c>
    </row>
    <row r="129" spans="1:10" ht="14.25">
      <c r="A129" s="7"/>
      <c r="B129" s="58"/>
      <c r="C129" s="43"/>
      <c r="D129" s="129"/>
      <c r="E129" s="43"/>
      <c r="F129" s="21"/>
      <c r="G129" s="21"/>
      <c r="H129" s="21"/>
      <c r="I129" s="21"/>
      <c r="J129" s="21"/>
    </row>
    <row r="130" spans="1:10" ht="14.25">
      <c r="A130" s="270" t="s">
        <v>202</v>
      </c>
      <c r="B130" s="131"/>
      <c r="C130" s="130"/>
      <c r="D130" s="132"/>
      <c r="E130" s="209" t="s">
        <v>135</v>
      </c>
      <c r="F130" s="266">
        <f>F131</f>
        <v>17213</v>
      </c>
      <c r="G130" s="266">
        <v>90000</v>
      </c>
      <c r="H130" s="266">
        <v>90000</v>
      </c>
      <c r="I130" s="266">
        <v>0</v>
      </c>
      <c r="J130" s="266">
        <v>90000</v>
      </c>
    </row>
    <row r="131" spans="1:10" ht="14.25">
      <c r="A131" s="7"/>
      <c r="B131" s="58"/>
      <c r="C131" s="134">
        <v>4</v>
      </c>
      <c r="D131" s="129"/>
      <c r="E131" s="32" t="s">
        <v>8</v>
      </c>
      <c r="F131" s="21">
        <f>F132</f>
        <v>17213</v>
      </c>
      <c r="G131" s="21">
        <v>90000</v>
      </c>
      <c r="H131" s="21">
        <v>90000</v>
      </c>
      <c r="I131" s="21">
        <v>0</v>
      </c>
      <c r="J131" s="21">
        <v>90000</v>
      </c>
    </row>
    <row r="132" spans="1:10" ht="14.25">
      <c r="A132" s="7"/>
      <c r="B132" s="58"/>
      <c r="C132" s="31">
        <v>42</v>
      </c>
      <c r="D132" s="37"/>
      <c r="E132" s="32" t="s">
        <v>10</v>
      </c>
      <c r="F132" s="21">
        <f>F133</f>
        <v>17213</v>
      </c>
      <c r="G132" s="21">
        <v>90000</v>
      </c>
      <c r="H132" s="21">
        <v>90000</v>
      </c>
      <c r="I132" s="21">
        <v>0</v>
      </c>
      <c r="J132" s="21">
        <v>90000</v>
      </c>
    </row>
    <row r="133" spans="1:10" ht="14.25">
      <c r="A133" s="7"/>
      <c r="B133" s="91" t="s">
        <v>78</v>
      </c>
      <c r="C133" s="92">
        <v>422</v>
      </c>
      <c r="D133" s="25">
        <v>11</v>
      </c>
      <c r="E133" s="102" t="s">
        <v>17</v>
      </c>
      <c r="F133" s="17">
        <v>17213</v>
      </c>
      <c r="G133" s="17">
        <v>40000</v>
      </c>
      <c r="H133" s="17">
        <v>40000</v>
      </c>
      <c r="I133" s="17">
        <v>0</v>
      </c>
      <c r="J133" s="17">
        <v>40000</v>
      </c>
    </row>
    <row r="134" spans="1:10" ht="14.25">
      <c r="A134" s="7"/>
      <c r="B134" s="91" t="s">
        <v>78</v>
      </c>
      <c r="C134" s="92">
        <v>426</v>
      </c>
      <c r="D134" s="118">
        <v>11</v>
      </c>
      <c r="E134" s="102" t="s">
        <v>231</v>
      </c>
      <c r="F134" s="17">
        <v>0</v>
      </c>
      <c r="G134" s="17">
        <v>50000</v>
      </c>
      <c r="H134" s="17">
        <v>50000</v>
      </c>
      <c r="I134" s="17">
        <v>0</v>
      </c>
      <c r="J134" s="17">
        <v>50000</v>
      </c>
    </row>
    <row r="135" spans="1:10" ht="14.25">
      <c r="A135" s="7"/>
      <c r="B135" s="75"/>
      <c r="C135" s="42"/>
      <c r="D135" s="341"/>
      <c r="E135" s="36"/>
      <c r="F135" s="127"/>
      <c r="G135" s="127"/>
      <c r="H135" s="127"/>
      <c r="I135" s="127"/>
      <c r="J135" s="127"/>
    </row>
    <row r="136" spans="1:10" ht="14.25">
      <c r="A136" s="270" t="s">
        <v>203</v>
      </c>
      <c r="B136" s="210"/>
      <c r="C136" s="211"/>
      <c r="D136" s="212"/>
      <c r="E136" s="271" t="s">
        <v>136</v>
      </c>
      <c r="F136" s="272">
        <f>F137</f>
        <v>3400</v>
      </c>
      <c r="G136" s="272">
        <f>G137</f>
        <v>50000</v>
      </c>
      <c r="H136" s="272">
        <f>H137</f>
        <v>400000</v>
      </c>
      <c r="I136" s="272">
        <f>I137</f>
        <v>490000</v>
      </c>
      <c r="J136" s="272">
        <f>J137</f>
        <v>890000</v>
      </c>
    </row>
    <row r="137" spans="1:10" ht="14.25">
      <c r="A137" s="7"/>
      <c r="B137" s="58"/>
      <c r="C137" s="31">
        <v>4</v>
      </c>
      <c r="D137" s="37"/>
      <c r="E137" s="32" t="s">
        <v>8</v>
      </c>
      <c r="F137" s="21">
        <f>F141</f>
        <v>3400</v>
      </c>
      <c r="G137" s="21">
        <f>G141</f>
        <v>50000</v>
      </c>
      <c r="H137" s="21">
        <f>H141</f>
        <v>400000</v>
      </c>
      <c r="I137" s="21">
        <f>I138+I141</f>
        <v>490000</v>
      </c>
      <c r="J137" s="21">
        <f>J138+J141</f>
        <v>890000</v>
      </c>
    </row>
    <row r="138" spans="1:10" ht="14.25">
      <c r="A138" s="7"/>
      <c r="B138" s="58"/>
      <c r="C138" s="31">
        <v>42</v>
      </c>
      <c r="D138" s="37"/>
      <c r="E138" s="32" t="s">
        <v>10</v>
      </c>
      <c r="F138" s="21"/>
      <c r="G138" s="21"/>
      <c r="H138" s="21"/>
      <c r="I138" s="399">
        <f>I139+I140</f>
        <v>290000</v>
      </c>
      <c r="J138" s="399">
        <f>J139+J140</f>
        <v>290000</v>
      </c>
    </row>
    <row r="139" spans="1:10" ht="14.25">
      <c r="A139" s="7"/>
      <c r="B139" s="205" t="s">
        <v>78</v>
      </c>
      <c r="C139" s="316">
        <v>422</v>
      </c>
      <c r="D139" s="311">
        <v>52</v>
      </c>
      <c r="E139" s="206" t="s">
        <v>370</v>
      </c>
      <c r="F139" s="311"/>
      <c r="G139" s="311"/>
      <c r="H139" s="311"/>
      <c r="I139" s="240">
        <v>220000</v>
      </c>
      <c r="J139" s="240">
        <v>220000</v>
      </c>
    </row>
    <row r="140" spans="1:10" ht="14.25">
      <c r="A140" s="7"/>
      <c r="B140" s="205" t="s">
        <v>78</v>
      </c>
      <c r="C140" s="316">
        <v>422</v>
      </c>
      <c r="D140" s="311">
        <v>52</v>
      </c>
      <c r="E140" s="206" t="s">
        <v>371</v>
      </c>
      <c r="F140" s="311"/>
      <c r="G140" s="311"/>
      <c r="H140" s="311"/>
      <c r="I140" s="240">
        <v>70000</v>
      </c>
      <c r="J140" s="240">
        <v>70000</v>
      </c>
    </row>
    <row r="141" spans="1:10" ht="14.25">
      <c r="A141" s="7"/>
      <c r="B141" s="75"/>
      <c r="C141" s="31">
        <v>45</v>
      </c>
      <c r="D141" s="37"/>
      <c r="E141" s="32" t="s">
        <v>112</v>
      </c>
      <c r="F141" s="191">
        <f>F142</f>
        <v>3400</v>
      </c>
      <c r="G141" s="191">
        <f>G142</f>
        <v>50000</v>
      </c>
      <c r="H141" s="191">
        <f>H142</f>
        <v>400000</v>
      </c>
      <c r="I141" s="191">
        <f>I142</f>
        <v>200000</v>
      </c>
      <c r="J141" s="191">
        <f>J142</f>
        <v>600000</v>
      </c>
    </row>
    <row r="142" spans="1:10" ht="14.25">
      <c r="A142" s="7"/>
      <c r="B142" s="91" t="s">
        <v>78</v>
      </c>
      <c r="C142" s="92">
        <v>451</v>
      </c>
      <c r="D142" s="25">
        <v>11.52</v>
      </c>
      <c r="E142" s="102" t="s">
        <v>113</v>
      </c>
      <c r="F142" s="17">
        <v>3400</v>
      </c>
      <c r="G142" s="17">
        <v>50000</v>
      </c>
      <c r="H142" s="17">
        <v>400000</v>
      </c>
      <c r="I142" s="17">
        <v>200000</v>
      </c>
      <c r="J142" s="17">
        <v>600000</v>
      </c>
    </row>
    <row r="145" spans="1:10" ht="14.25">
      <c r="A145" s="7"/>
      <c r="B145" s="75"/>
      <c r="C145" s="42"/>
      <c r="D145" s="82"/>
      <c r="E145" s="36"/>
      <c r="F145" s="127"/>
      <c r="G145" s="127"/>
      <c r="H145" s="127"/>
      <c r="I145" s="127"/>
      <c r="J145" s="127"/>
    </row>
    <row r="146" spans="1:10" ht="14.25">
      <c r="A146" s="209" t="s">
        <v>264</v>
      </c>
      <c r="B146" s="210"/>
      <c r="C146" s="211"/>
      <c r="D146" s="212"/>
      <c r="E146" s="213" t="s">
        <v>260</v>
      </c>
      <c r="F146" s="272">
        <v>0</v>
      </c>
      <c r="G146" s="272">
        <v>7020000</v>
      </c>
      <c r="H146" s="272">
        <f aca="true" t="shared" si="5" ref="H146:J147">H147</f>
        <v>7520000</v>
      </c>
      <c r="I146" s="272">
        <f t="shared" si="5"/>
        <v>-500000</v>
      </c>
      <c r="J146" s="272">
        <f t="shared" si="5"/>
        <v>7020000</v>
      </c>
    </row>
    <row r="147" spans="1:10" ht="14.25">
      <c r="A147" s="7"/>
      <c r="B147" s="75"/>
      <c r="C147" s="31">
        <v>4</v>
      </c>
      <c r="D147" s="37"/>
      <c r="E147" s="32" t="s">
        <v>8</v>
      </c>
      <c r="F147" s="127">
        <v>0</v>
      </c>
      <c r="G147" s="127">
        <v>7020000</v>
      </c>
      <c r="H147" s="127">
        <f t="shared" si="5"/>
        <v>7520000</v>
      </c>
      <c r="I147" s="127">
        <f t="shared" si="5"/>
        <v>-500000</v>
      </c>
      <c r="J147" s="127">
        <f t="shared" si="5"/>
        <v>7020000</v>
      </c>
    </row>
    <row r="148" spans="1:10" ht="14.25">
      <c r="A148" s="7"/>
      <c r="B148" s="75"/>
      <c r="C148" s="31">
        <v>42</v>
      </c>
      <c r="D148" s="37"/>
      <c r="E148" s="32" t="s">
        <v>10</v>
      </c>
      <c r="F148" s="127">
        <v>0</v>
      </c>
      <c r="G148" s="127">
        <v>7020000</v>
      </c>
      <c r="H148" s="127">
        <f>H149+H150</f>
        <v>7520000</v>
      </c>
      <c r="I148" s="127">
        <f>I149+I150</f>
        <v>-500000</v>
      </c>
      <c r="J148" s="127">
        <f>J149+J150</f>
        <v>7020000</v>
      </c>
    </row>
    <row r="149" spans="1:10" ht="14.25">
      <c r="A149" s="7"/>
      <c r="B149" s="321" t="s">
        <v>78</v>
      </c>
      <c r="C149" s="322">
        <v>421</v>
      </c>
      <c r="D149" s="323">
        <v>52</v>
      </c>
      <c r="E149" s="324" t="s">
        <v>50</v>
      </c>
      <c r="F149" s="325">
        <v>0</v>
      </c>
      <c r="G149" s="325">
        <v>7000000</v>
      </c>
      <c r="H149" s="325">
        <v>7500000</v>
      </c>
      <c r="I149" s="325">
        <v>-500000</v>
      </c>
      <c r="J149" s="325">
        <v>7000000</v>
      </c>
    </row>
    <row r="150" spans="1:10" ht="14.25">
      <c r="A150" s="7"/>
      <c r="B150" s="205" t="s">
        <v>78</v>
      </c>
      <c r="C150" s="92">
        <v>426</v>
      </c>
      <c r="D150" s="25">
        <v>11</v>
      </c>
      <c r="E150" s="206" t="s">
        <v>309</v>
      </c>
      <c r="F150" s="240">
        <v>0</v>
      </c>
      <c r="G150" s="240">
        <v>20000</v>
      </c>
      <c r="H150" s="240">
        <v>20000</v>
      </c>
      <c r="I150" s="240">
        <v>0</v>
      </c>
      <c r="J150" s="240">
        <v>20000</v>
      </c>
    </row>
    <row r="151" spans="1:10" ht="14.25">
      <c r="A151" s="7"/>
      <c r="B151" s="204"/>
      <c r="C151" s="42"/>
      <c r="D151" s="82"/>
      <c r="E151" s="203"/>
      <c r="F151" s="127"/>
      <c r="G151" s="127"/>
      <c r="H151" s="127"/>
      <c r="I151" s="127"/>
      <c r="J151" s="127"/>
    </row>
    <row r="152" spans="1:10" ht="14.25">
      <c r="A152" s="209" t="s">
        <v>265</v>
      </c>
      <c r="B152" s="278"/>
      <c r="C152" s="279"/>
      <c r="D152" s="212"/>
      <c r="E152" s="213" t="s">
        <v>266</v>
      </c>
      <c r="F152" s="272">
        <f>F153</f>
        <v>9225</v>
      </c>
      <c r="G152" s="272">
        <v>60000</v>
      </c>
      <c r="H152" s="272">
        <v>0</v>
      </c>
      <c r="I152" s="272">
        <v>0</v>
      </c>
      <c r="J152" s="272">
        <v>0</v>
      </c>
    </row>
    <row r="153" spans="1:10" ht="14.25">
      <c r="A153" s="7"/>
      <c r="C153" s="31">
        <v>4</v>
      </c>
      <c r="D153" s="37"/>
      <c r="E153" s="32" t="s">
        <v>8</v>
      </c>
      <c r="F153" s="252">
        <f>F154</f>
        <v>9225</v>
      </c>
      <c r="G153" s="252">
        <v>60000</v>
      </c>
      <c r="H153" s="252">
        <v>0</v>
      </c>
      <c r="I153" s="252">
        <v>0</v>
      </c>
      <c r="J153" s="252">
        <v>0</v>
      </c>
    </row>
    <row r="154" spans="1:10" ht="14.25">
      <c r="A154" s="7"/>
      <c r="C154" s="31">
        <v>42</v>
      </c>
      <c r="D154" s="37"/>
      <c r="E154" s="32" t="s">
        <v>10</v>
      </c>
      <c r="F154" s="226">
        <f>F155</f>
        <v>9225</v>
      </c>
      <c r="G154" s="226">
        <v>60000</v>
      </c>
      <c r="H154" s="226">
        <v>0</v>
      </c>
      <c r="I154" s="226">
        <v>0</v>
      </c>
      <c r="J154" s="226">
        <v>0</v>
      </c>
    </row>
    <row r="155" spans="1:10" ht="14.25">
      <c r="A155" s="7"/>
      <c r="B155" s="205" t="s">
        <v>78</v>
      </c>
      <c r="C155" s="92">
        <v>426</v>
      </c>
      <c r="D155" s="25">
        <v>52</v>
      </c>
      <c r="E155" s="206" t="s">
        <v>267</v>
      </c>
      <c r="F155" s="17">
        <v>9225</v>
      </c>
      <c r="G155" s="17">
        <v>60000</v>
      </c>
      <c r="H155" s="17">
        <v>0</v>
      </c>
      <c r="I155" s="17">
        <v>0</v>
      </c>
      <c r="J155" s="17">
        <v>0</v>
      </c>
    </row>
    <row r="156" spans="1:10" ht="14.25">
      <c r="A156" s="7"/>
      <c r="B156" s="204"/>
      <c r="C156" s="42"/>
      <c r="D156" s="82"/>
      <c r="E156" s="203"/>
      <c r="F156" s="127"/>
      <c r="G156" s="127"/>
      <c r="H156" s="127"/>
      <c r="I156" s="127"/>
      <c r="J156" s="127"/>
    </row>
    <row r="157" spans="1:10" ht="14.25">
      <c r="A157" s="209" t="s">
        <v>268</v>
      </c>
      <c r="B157" s="280"/>
      <c r="C157" s="211"/>
      <c r="D157" s="212"/>
      <c r="E157" s="213" t="s">
        <v>269</v>
      </c>
      <c r="F157" s="272">
        <f>F159+F161+F164</f>
        <v>0</v>
      </c>
      <c r="G157" s="272">
        <f>G159+G161+G164</f>
        <v>630000</v>
      </c>
      <c r="H157" s="272">
        <f>H158</f>
        <v>130000</v>
      </c>
      <c r="I157" s="272">
        <f>I158</f>
        <v>100000</v>
      </c>
      <c r="J157" s="272">
        <f>J158</f>
        <v>230000</v>
      </c>
    </row>
    <row r="158" spans="1:10" ht="14.25">
      <c r="A158" s="7"/>
      <c r="C158" s="31">
        <v>4</v>
      </c>
      <c r="D158" s="37"/>
      <c r="E158" s="32" t="s">
        <v>8</v>
      </c>
      <c r="F158" s="127">
        <v>0</v>
      </c>
      <c r="G158" s="127">
        <v>630000</v>
      </c>
      <c r="H158" s="127">
        <f>H159+H161</f>
        <v>130000</v>
      </c>
      <c r="I158" s="127">
        <f>I159+I161</f>
        <v>100000</v>
      </c>
      <c r="J158" s="127">
        <f>J159+J161</f>
        <v>230000</v>
      </c>
    </row>
    <row r="159" spans="1:10" ht="14.25">
      <c r="A159" s="7"/>
      <c r="B159" s="204"/>
      <c r="C159" s="31">
        <v>41</v>
      </c>
      <c r="D159" s="37"/>
      <c r="E159" s="32" t="s">
        <v>270</v>
      </c>
      <c r="F159" s="127">
        <v>0</v>
      </c>
      <c r="G159" s="127">
        <v>30000</v>
      </c>
      <c r="H159" s="127">
        <v>30000</v>
      </c>
      <c r="I159" s="127">
        <f>I160</f>
        <v>100000</v>
      </c>
      <c r="J159" s="127">
        <f>J160</f>
        <v>130000</v>
      </c>
    </row>
    <row r="160" spans="1:10" ht="14.25">
      <c r="A160" s="7"/>
      <c r="B160" s="205" t="s">
        <v>78</v>
      </c>
      <c r="C160" s="92">
        <v>411</v>
      </c>
      <c r="D160" s="25">
        <v>11</v>
      </c>
      <c r="E160" s="206" t="s">
        <v>271</v>
      </c>
      <c r="F160" s="17">
        <v>0</v>
      </c>
      <c r="G160" s="17">
        <v>30000</v>
      </c>
      <c r="H160" s="17">
        <v>30000</v>
      </c>
      <c r="I160" s="17">
        <v>100000</v>
      </c>
      <c r="J160" s="17">
        <v>130000</v>
      </c>
    </row>
    <row r="161" spans="1:10" ht="14.25">
      <c r="A161" s="7"/>
      <c r="B161" s="204"/>
      <c r="C161" s="31">
        <v>42</v>
      </c>
      <c r="D161" s="37"/>
      <c r="E161" s="32" t="s">
        <v>10</v>
      </c>
      <c r="F161" s="127">
        <f>F163</f>
        <v>0</v>
      </c>
      <c r="G161" s="127">
        <f>G163</f>
        <v>50000</v>
      </c>
      <c r="H161" s="127">
        <f>H162+H163</f>
        <v>100000</v>
      </c>
      <c r="I161" s="127">
        <v>0</v>
      </c>
      <c r="J161" s="127">
        <f>J162+J163</f>
        <v>100000</v>
      </c>
    </row>
    <row r="162" spans="1:10" ht="14.25">
      <c r="A162" s="7"/>
      <c r="B162" s="204"/>
      <c r="C162" s="254">
        <v>422</v>
      </c>
      <c r="D162" s="258"/>
      <c r="E162" s="203" t="s">
        <v>51</v>
      </c>
      <c r="F162" s="350"/>
      <c r="G162" s="350"/>
      <c r="H162" s="350">
        <v>100000</v>
      </c>
      <c r="I162" s="350">
        <v>0</v>
      </c>
      <c r="J162" s="350">
        <v>100000</v>
      </c>
    </row>
    <row r="163" spans="1:10" ht="14.25">
      <c r="A163" s="7"/>
      <c r="B163" s="205" t="s">
        <v>78</v>
      </c>
      <c r="C163" s="92">
        <v>426</v>
      </c>
      <c r="D163" s="25">
        <v>52</v>
      </c>
      <c r="E163" s="206" t="s">
        <v>267</v>
      </c>
      <c r="F163" s="17">
        <v>0</v>
      </c>
      <c r="G163" s="17">
        <v>50000</v>
      </c>
      <c r="H163" s="17">
        <v>0</v>
      </c>
      <c r="I163" s="17">
        <v>0</v>
      </c>
      <c r="J163" s="17">
        <v>0</v>
      </c>
    </row>
    <row r="164" spans="1:10" ht="14.25">
      <c r="A164" s="7"/>
      <c r="C164" s="31">
        <v>45</v>
      </c>
      <c r="D164" s="37"/>
      <c r="E164" s="32" t="s">
        <v>112</v>
      </c>
      <c r="F164" s="226">
        <f>F165</f>
        <v>0</v>
      </c>
      <c r="G164" s="226">
        <f>G165</f>
        <v>550000</v>
      </c>
      <c r="H164" s="226">
        <f>H165</f>
        <v>0</v>
      </c>
      <c r="I164" s="226">
        <v>0</v>
      </c>
      <c r="J164" s="226">
        <f>J165</f>
        <v>0</v>
      </c>
    </row>
    <row r="165" spans="1:10" ht="14.25">
      <c r="A165" s="7"/>
      <c r="B165" s="91" t="s">
        <v>78</v>
      </c>
      <c r="C165" s="92">
        <v>451</v>
      </c>
      <c r="D165" s="25">
        <v>52</v>
      </c>
      <c r="E165" s="102" t="s">
        <v>113</v>
      </c>
      <c r="F165" s="17">
        <v>0</v>
      </c>
      <c r="G165" s="17">
        <v>550000</v>
      </c>
      <c r="H165" s="17">
        <v>0</v>
      </c>
      <c r="I165" s="17">
        <v>0</v>
      </c>
      <c r="J165" s="17">
        <v>0</v>
      </c>
    </row>
    <row r="166" spans="1:10" ht="14.25">
      <c r="A166" s="7"/>
      <c r="B166" s="75"/>
      <c r="C166" s="42"/>
      <c r="D166" s="82"/>
      <c r="E166" s="36"/>
      <c r="F166" s="127"/>
      <c r="G166" s="127"/>
      <c r="H166" s="127"/>
      <c r="I166" s="127"/>
      <c r="J166" s="127"/>
    </row>
    <row r="167" spans="1:10" ht="14.25">
      <c r="A167" s="209" t="s">
        <v>423</v>
      </c>
      <c r="B167" s="210"/>
      <c r="C167" s="211"/>
      <c r="D167" s="212"/>
      <c r="E167" s="213" t="s">
        <v>418</v>
      </c>
      <c r="F167" s="272"/>
      <c r="G167" s="272"/>
      <c r="H167" s="272"/>
      <c r="I167" s="272">
        <f>I168+I171</f>
        <v>216000</v>
      </c>
      <c r="J167" s="272">
        <f>J168+J171</f>
        <v>216000</v>
      </c>
    </row>
    <row r="168" spans="1:10" ht="14.25">
      <c r="A168" s="232"/>
      <c r="B168" s="81"/>
      <c r="C168" s="42">
        <v>3</v>
      </c>
      <c r="D168" s="82"/>
      <c r="E168" s="32" t="s">
        <v>13</v>
      </c>
      <c r="F168" s="33"/>
      <c r="G168" s="33"/>
      <c r="H168" s="33"/>
      <c r="I168" s="33">
        <f>I169</f>
        <v>126000</v>
      </c>
      <c r="J168" s="33">
        <f>J169</f>
        <v>126000</v>
      </c>
    </row>
    <row r="169" spans="1:10" ht="14.25">
      <c r="A169" s="232"/>
      <c r="B169" s="81"/>
      <c r="C169" s="31">
        <v>32</v>
      </c>
      <c r="D169" s="37"/>
      <c r="E169" s="32" t="s">
        <v>6</v>
      </c>
      <c r="F169" s="33"/>
      <c r="G169" s="33"/>
      <c r="H169" s="33"/>
      <c r="I169" s="33">
        <f>I170</f>
        <v>126000</v>
      </c>
      <c r="J169" s="33">
        <f>J170</f>
        <v>126000</v>
      </c>
    </row>
    <row r="170" spans="1:10" ht="14.25">
      <c r="A170" s="232"/>
      <c r="B170" s="276" t="s">
        <v>78</v>
      </c>
      <c r="C170" s="92">
        <v>322</v>
      </c>
      <c r="D170" s="118">
        <v>52</v>
      </c>
      <c r="E170" s="206" t="s">
        <v>419</v>
      </c>
      <c r="F170" s="103"/>
      <c r="G170" s="103"/>
      <c r="H170" s="103"/>
      <c r="I170" s="103">
        <v>126000</v>
      </c>
      <c r="J170" s="103">
        <v>126000</v>
      </c>
    </row>
    <row r="171" spans="1:10" ht="14.25">
      <c r="A171" s="232"/>
      <c r="B171" s="81"/>
      <c r="C171" s="134">
        <v>4</v>
      </c>
      <c r="D171" s="129"/>
      <c r="E171" s="32" t="s">
        <v>8</v>
      </c>
      <c r="F171" s="33"/>
      <c r="G171" s="33"/>
      <c r="H171" s="33"/>
      <c r="I171" s="33">
        <f>I172</f>
        <v>90000</v>
      </c>
      <c r="J171" s="33">
        <f>J172</f>
        <v>90000</v>
      </c>
    </row>
    <row r="172" spans="1:10" ht="14.25">
      <c r="A172" s="7"/>
      <c r="B172" s="75"/>
      <c r="C172" s="31">
        <v>42</v>
      </c>
      <c r="D172" s="37"/>
      <c r="E172" s="32" t="s">
        <v>10</v>
      </c>
      <c r="F172" s="127"/>
      <c r="G172" s="127"/>
      <c r="H172" s="127"/>
      <c r="I172" s="127">
        <f>I173</f>
        <v>90000</v>
      </c>
      <c r="J172" s="127">
        <f>J173</f>
        <v>90000</v>
      </c>
    </row>
    <row r="173" spans="1:10" ht="14.25">
      <c r="A173" s="7"/>
      <c r="B173" s="204" t="s">
        <v>78</v>
      </c>
      <c r="C173" s="92">
        <v>422</v>
      </c>
      <c r="D173" s="25">
        <v>52</v>
      </c>
      <c r="E173" s="206" t="s">
        <v>420</v>
      </c>
      <c r="F173" s="17"/>
      <c r="G173" s="17"/>
      <c r="H173" s="17"/>
      <c r="I173" s="17">
        <v>90000</v>
      </c>
      <c r="J173" s="17">
        <v>90000</v>
      </c>
    </row>
    <row r="174" spans="1:10" ht="14.25">
      <c r="A174" s="7"/>
      <c r="B174" s="75"/>
      <c r="C174" s="42"/>
      <c r="D174" s="82"/>
      <c r="E174" s="36"/>
      <c r="F174" s="127"/>
      <c r="G174" s="127"/>
      <c r="H174" s="127"/>
      <c r="I174" s="127"/>
      <c r="J174" s="127"/>
    </row>
    <row r="175" spans="1:10" ht="14.25">
      <c r="A175" s="137" t="s">
        <v>204</v>
      </c>
      <c r="B175" s="78"/>
      <c r="C175" s="138"/>
      <c r="D175" s="139"/>
      <c r="E175" s="107" t="s">
        <v>160</v>
      </c>
      <c r="F175" s="306">
        <f>F177+F185</f>
        <v>25500</v>
      </c>
      <c r="G175" s="306">
        <f>G177+G185</f>
        <v>75000</v>
      </c>
      <c r="H175" s="306">
        <f>H177+H185</f>
        <v>75000</v>
      </c>
      <c r="I175" s="306">
        <f>I177+I185</f>
        <v>0</v>
      </c>
      <c r="J175" s="306">
        <f>J177+J185</f>
        <v>75000</v>
      </c>
    </row>
    <row r="176" spans="1:10" ht="14.25">
      <c r="A176" s="7"/>
      <c r="B176" s="58"/>
      <c r="C176" s="7"/>
      <c r="D176" s="20"/>
      <c r="E176" s="7"/>
      <c r="F176" s="7"/>
      <c r="G176" s="7"/>
      <c r="H176" s="7"/>
      <c r="I176" s="7"/>
      <c r="J176" s="7"/>
    </row>
    <row r="177" spans="1:10" ht="14.25">
      <c r="A177" s="110" t="s">
        <v>205</v>
      </c>
      <c r="B177" s="111"/>
      <c r="C177" s="95"/>
      <c r="D177" s="85"/>
      <c r="E177" s="83" t="s">
        <v>139</v>
      </c>
      <c r="F177" s="97">
        <f>F178</f>
        <v>25500</v>
      </c>
      <c r="G177" s="97">
        <v>55000</v>
      </c>
      <c r="H177" s="97">
        <v>55000</v>
      </c>
      <c r="I177" s="97">
        <v>0</v>
      </c>
      <c r="J177" s="97">
        <v>55000</v>
      </c>
    </row>
    <row r="178" spans="1:10" ht="14.25">
      <c r="A178" s="7"/>
      <c r="B178" s="58"/>
      <c r="C178" s="31">
        <v>3</v>
      </c>
      <c r="D178" s="37"/>
      <c r="E178" s="32" t="s">
        <v>13</v>
      </c>
      <c r="F178" s="21">
        <f>F179</f>
        <v>25500</v>
      </c>
      <c r="G178" s="21">
        <f>G179</f>
        <v>55000</v>
      </c>
      <c r="H178" s="21">
        <f>H179</f>
        <v>55000</v>
      </c>
      <c r="I178" s="21">
        <v>0</v>
      </c>
      <c r="J178" s="21">
        <f>J179</f>
        <v>55000</v>
      </c>
    </row>
    <row r="179" spans="1:10" ht="14.25">
      <c r="A179" s="7"/>
      <c r="B179" s="58"/>
      <c r="C179" s="31">
        <v>38</v>
      </c>
      <c r="D179" s="37"/>
      <c r="E179" s="32" t="s">
        <v>7</v>
      </c>
      <c r="F179" s="21">
        <f>F180+F181</f>
        <v>25500</v>
      </c>
      <c r="G179" s="21">
        <f>G180+G181</f>
        <v>55000</v>
      </c>
      <c r="H179" s="21">
        <f>H180+H181</f>
        <v>55000</v>
      </c>
      <c r="I179" s="21">
        <v>0</v>
      </c>
      <c r="J179" s="21">
        <f>J180+J181</f>
        <v>55000</v>
      </c>
    </row>
    <row r="180" spans="1:10" ht="14.25">
      <c r="A180" s="7"/>
      <c r="B180" s="91" t="s">
        <v>79</v>
      </c>
      <c r="C180" s="92">
        <v>381</v>
      </c>
      <c r="D180" s="118">
        <v>11</v>
      </c>
      <c r="E180" s="102" t="s">
        <v>67</v>
      </c>
      <c r="F180" s="17">
        <v>18000</v>
      </c>
      <c r="G180" s="17">
        <v>40000</v>
      </c>
      <c r="H180" s="17">
        <v>40000</v>
      </c>
      <c r="I180" s="17">
        <v>0</v>
      </c>
      <c r="J180" s="17">
        <v>40000</v>
      </c>
    </row>
    <row r="181" spans="1:10" ht="14.25">
      <c r="A181" s="7"/>
      <c r="B181" s="91" t="s">
        <v>79</v>
      </c>
      <c r="C181" s="141">
        <v>382</v>
      </c>
      <c r="D181" s="118">
        <v>52</v>
      </c>
      <c r="E181" s="142" t="s">
        <v>66</v>
      </c>
      <c r="F181" s="17">
        <v>7500</v>
      </c>
      <c r="G181" s="17">
        <v>15000</v>
      </c>
      <c r="H181" s="17">
        <v>15000</v>
      </c>
      <c r="I181" s="17">
        <v>0</v>
      </c>
      <c r="J181" s="17">
        <v>15000</v>
      </c>
    </row>
    <row r="182" spans="1:10" ht="14.25">
      <c r="A182" s="7"/>
      <c r="B182" s="75"/>
      <c r="C182" s="294"/>
      <c r="D182" s="295"/>
      <c r="E182" s="296"/>
      <c r="F182" s="127"/>
      <c r="G182" s="127"/>
      <c r="H182" s="127"/>
      <c r="I182" s="127"/>
      <c r="J182" s="127"/>
    </row>
    <row r="183" spans="2:10" ht="14.25">
      <c r="B183" s="58"/>
      <c r="C183" s="7"/>
      <c r="D183" s="20"/>
      <c r="E183" s="7"/>
      <c r="F183" s="313"/>
      <c r="G183" s="313"/>
      <c r="H183" s="313"/>
      <c r="I183" s="313"/>
      <c r="J183" s="313" t="s">
        <v>221</v>
      </c>
    </row>
    <row r="184" spans="1:10" ht="14.25">
      <c r="A184" s="34">
        <v>1</v>
      </c>
      <c r="B184" s="73" t="s">
        <v>77</v>
      </c>
      <c r="C184" s="35">
        <v>3</v>
      </c>
      <c r="D184" s="35">
        <v>4</v>
      </c>
      <c r="E184" s="35">
        <v>5</v>
      </c>
      <c r="F184" s="199">
        <v>6</v>
      </c>
      <c r="G184" s="199">
        <v>7</v>
      </c>
      <c r="H184" s="199">
        <v>8</v>
      </c>
      <c r="I184" s="199">
        <v>9</v>
      </c>
      <c r="J184" s="199">
        <v>10</v>
      </c>
    </row>
    <row r="185" spans="1:10" ht="14.25">
      <c r="A185" s="216" t="s">
        <v>282</v>
      </c>
      <c r="B185" s="217"/>
      <c r="C185" s="297"/>
      <c r="D185" s="298"/>
      <c r="E185" s="299" t="s">
        <v>283</v>
      </c>
      <c r="F185" s="221">
        <f aca="true" t="shared" si="6" ref="F185:J187">F186</f>
        <v>0</v>
      </c>
      <c r="G185" s="221">
        <f t="shared" si="6"/>
        <v>20000</v>
      </c>
      <c r="H185" s="221">
        <f t="shared" si="6"/>
        <v>20000</v>
      </c>
      <c r="I185" s="221">
        <f t="shared" si="6"/>
        <v>0</v>
      </c>
      <c r="J185" s="221">
        <f t="shared" si="6"/>
        <v>20000</v>
      </c>
    </row>
    <row r="186" spans="1:10" ht="14.25">
      <c r="A186" s="7"/>
      <c r="B186" s="75"/>
      <c r="C186" s="31">
        <v>3</v>
      </c>
      <c r="D186" s="37"/>
      <c r="E186" s="32" t="s">
        <v>13</v>
      </c>
      <c r="F186" s="127">
        <f t="shared" si="6"/>
        <v>0</v>
      </c>
      <c r="G186" s="127">
        <f t="shared" si="6"/>
        <v>20000</v>
      </c>
      <c r="H186" s="127">
        <f t="shared" si="6"/>
        <v>20000</v>
      </c>
      <c r="I186" s="127">
        <v>0</v>
      </c>
      <c r="J186" s="127">
        <f t="shared" si="6"/>
        <v>20000</v>
      </c>
    </row>
    <row r="187" spans="1:10" ht="14.25">
      <c r="A187" s="7"/>
      <c r="B187" s="75"/>
      <c r="C187" s="31">
        <v>38</v>
      </c>
      <c r="D187" s="37"/>
      <c r="E187" s="32" t="s">
        <v>7</v>
      </c>
      <c r="F187" s="127">
        <f t="shared" si="6"/>
        <v>0</v>
      </c>
      <c r="G187" s="127">
        <f t="shared" si="6"/>
        <v>20000</v>
      </c>
      <c r="H187" s="127">
        <f t="shared" si="6"/>
        <v>20000</v>
      </c>
      <c r="I187" s="127">
        <v>0</v>
      </c>
      <c r="J187" s="127">
        <f t="shared" si="6"/>
        <v>20000</v>
      </c>
    </row>
    <row r="188" spans="1:10" ht="14.25">
      <c r="A188" s="7"/>
      <c r="B188" s="205" t="s">
        <v>79</v>
      </c>
      <c r="C188" s="92">
        <v>381</v>
      </c>
      <c r="D188" s="118">
        <v>52</v>
      </c>
      <c r="E188" s="102" t="s">
        <v>67</v>
      </c>
      <c r="F188" s="17">
        <v>0</v>
      </c>
      <c r="G188" s="17">
        <v>20000</v>
      </c>
      <c r="H188" s="17">
        <v>20000</v>
      </c>
      <c r="I188" s="17">
        <v>0</v>
      </c>
      <c r="J188" s="17">
        <v>20000</v>
      </c>
    </row>
    <row r="189" spans="1:10" ht="14.25">
      <c r="A189" s="7"/>
      <c r="B189" s="58"/>
      <c r="C189" s="42"/>
      <c r="D189" s="82"/>
      <c r="E189" s="36"/>
      <c r="F189" s="21"/>
      <c r="G189" s="21"/>
      <c r="H189" s="21"/>
      <c r="I189" s="21"/>
      <c r="J189" s="21"/>
    </row>
    <row r="190" spans="1:10" ht="14.25">
      <c r="A190" s="77" t="s">
        <v>137</v>
      </c>
      <c r="B190" s="106"/>
      <c r="C190" s="138"/>
      <c r="D190" s="139"/>
      <c r="E190" s="143" t="s">
        <v>138</v>
      </c>
      <c r="F190" s="80">
        <f>F192+F197</f>
        <v>23062</v>
      </c>
      <c r="G190" s="80">
        <f>G192+G197+G205</f>
        <v>87000</v>
      </c>
      <c r="H190" s="80">
        <f>H192+H197+H205</f>
        <v>137000</v>
      </c>
      <c r="I190" s="80">
        <f>I192+I197+I205</f>
        <v>0</v>
      </c>
      <c r="J190" s="80">
        <f>J192+J197+J205</f>
        <v>137000</v>
      </c>
    </row>
    <row r="191" spans="1:10" ht="14.25">
      <c r="A191" s="7"/>
      <c r="B191" s="58"/>
      <c r="C191" s="7"/>
      <c r="D191" s="20"/>
      <c r="E191" s="7"/>
      <c r="F191" s="7"/>
      <c r="G191" s="7"/>
      <c r="H191" s="7"/>
      <c r="I191" s="7"/>
      <c r="J191" s="7"/>
    </row>
    <row r="192" spans="1:10" ht="14.25">
      <c r="A192" s="273" t="s">
        <v>141</v>
      </c>
      <c r="B192" s="275"/>
      <c r="C192" s="351"/>
      <c r="D192" s="352"/>
      <c r="E192" s="265" t="s">
        <v>142</v>
      </c>
      <c r="F192" s="225">
        <f aca="true" t="shared" si="7" ref="F192:J193">F193</f>
        <v>22500</v>
      </c>
      <c r="G192" s="225">
        <f t="shared" si="7"/>
        <v>30000</v>
      </c>
      <c r="H192" s="225">
        <f t="shared" si="7"/>
        <v>50000</v>
      </c>
      <c r="I192" s="225">
        <f t="shared" si="7"/>
        <v>0</v>
      </c>
      <c r="J192" s="225">
        <f t="shared" si="7"/>
        <v>50000</v>
      </c>
    </row>
    <row r="193" spans="1:10" ht="14.25">
      <c r="A193" s="7"/>
      <c r="B193" s="58"/>
      <c r="C193" s="31">
        <v>3</v>
      </c>
      <c r="D193" s="37"/>
      <c r="E193" s="32" t="s">
        <v>13</v>
      </c>
      <c r="F193" s="21">
        <f t="shared" si="7"/>
        <v>22500</v>
      </c>
      <c r="G193" s="21">
        <f t="shared" si="7"/>
        <v>30000</v>
      </c>
      <c r="H193" s="21">
        <f t="shared" si="7"/>
        <v>50000</v>
      </c>
      <c r="I193" s="21">
        <v>0</v>
      </c>
      <c r="J193" s="21">
        <f t="shared" si="7"/>
        <v>50000</v>
      </c>
    </row>
    <row r="194" spans="1:10" ht="14.25">
      <c r="A194" s="7"/>
      <c r="B194" s="58"/>
      <c r="C194" s="31">
        <v>38</v>
      </c>
      <c r="D194" s="37"/>
      <c r="E194" s="32" t="s">
        <v>7</v>
      </c>
      <c r="F194" s="21">
        <f>F195</f>
        <v>22500</v>
      </c>
      <c r="G194" s="21">
        <v>30000</v>
      </c>
      <c r="H194" s="21">
        <f>H195</f>
        <v>50000</v>
      </c>
      <c r="I194" s="21">
        <v>0</v>
      </c>
      <c r="J194" s="21">
        <f>J195</f>
        <v>50000</v>
      </c>
    </row>
    <row r="195" spans="1:10" ht="14.25">
      <c r="A195" s="7"/>
      <c r="B195" s="91" t="s">
        <v>80</v>
      </c>
      <c r="C195" s="92">
        <v>381</v>
      </c>
      <c r="D195" s="118">
        <v>52</v>
      </c>
      <c r="E195" s="102" t="s">
        <v>67</v>
      </c>
      <c r="F195" s="17">
        <v>22500</v>
      </c>
      <c r="G195" s="17">
        <v>30000</v>
      </c>
      <c r="H195" s="17">
        <v>50000</v>
      </c>
      <c r="I195" s="17">
        <v>0</v>
      </c>
      <c r="J195" s="17">
        <v>50000</v>
      </c>
    </row>
    <row r="196" spans="1:10" ht="14.25">
      <c r="A196" s="7"/>
      <c r="B196" s="58"/>
      <c r="C196" s="42"/>
      <c r="D196" s="82"/>
      <c r="E196" s="36"/>
      <c r="F196" s="21"/>
      <c r="G196" s="21"/>
      <c r="H196" s="21"/>
      <c r="I196" s="21"/>
      <c r="J196" s="21"/>
    </row>
    <row r="197" spans="1:10" ht="14.25">
      <c r="A197" s="110" t="s">
        <v>143</v>
      </c>
      <c r="B197" s="111"/>
      <c r="C197" s="145"/>
      <c r="D197" s="146"/>
      <c r="E197" s="144" t="s">
        <v>144</v>
      </c>
      <c r="F197" s="97">
        <f>F198</f>
        <v>562</v>
      </c>
      <c r="G197" s="97">
        <f>G198</f>
        <v>7000</v>
      </c>
      <c r="H197" s="97">
        <f>H198</f>
        <v>7000</v>
      </c>
      <c r="I197" s="97">
        <f>I198</f>
        <v>0</v>
      </c>
      <c r="J197" s="97">
        <f>J198</f>
        <v>7000</v>
      </c>
    </row>
    <row r="198" spans="1:10" ht="14.25">
      <c r="A198" s="7"/>
      <c r="B198" s="58"/>
      <c r="C198" s="40">
        <v>3</v>
      </c>
      <c r="D198" s="147"/>
      <c r="E198" s="32" t="s">
        <v>13</v>
      </c>
      <c r="F198" s="21">
        <f>F199+F202</f>
        <v>562</v>
      </c>
      <c r="G198" s="21">
        <f>G199+G202</f>
        <v>7000</v>
      </c>
      <c r="H198" s="21">
        <f>H199+H202</f>
        <v>7000</v>
      </c>
      <c r="I198" s="21">
        <v>0</v>
      </c>
      <c r="J198" s="21">
        <f>J199+J202</f>
        <v>7000</v>
      </c>
    </row>
    <row r="199" spans="1:10" ht="14.25">
      <c r="A199" s="7"/>
      <c r="B199" s="58"/>
      <c r="C199" s="40">
        <v>38</v>
      </c>
      <c r="D199" s="147"/>
      <c r="E199" s="32" t="s">
        <v>7</v>
      </c>
      <c r="F199" s="21">
        <f>F200</f>
        <v>562</v>
      </c>
      <c r="G199" s="21">
        <v>5000</v>
      </c>
      <c r="H199" s="21">
        <v>5000</v>
      </c>
      <c r="I199" s="21">
        <v>0</v>
      </c>
      <c r="J199" s="21">
        <v>5000</v>
      </c>
    </row>
    <row r="200" spans="1:10" ht="14.25">
      <c r="A200" s="7"/>
      <c r="B200" s="91" t="s">
        <v>81</v>
      </c>
      <c r="C200" s="92">
        <v>381</v>
      </c>
      <c r="D200" s="118">
        <v>52</v>
      </c>
      <c r="E200" s="102" t="s">
        <v>67</v>
      </c>
      <c r="F200" s="17">
        <v>562</v>
      </c>
      <c r="G200" s="17">
        <v>5000</v>
      </c>
      <c r="H200" s="17">
        <v>5000</v>
      </c>
      <c r="I200" s="17">
        <v>0</v>
      </c>
      <c r="J200" s="17">
        <v>5000</v>
      </c>
    </row>
    <row r="201" spans="1:10" ht="14.25">
      <c r="A201" s="7"/>
      <c r="B201" s="75"/>
      <c r="C201" s="31">
        <v>3</v>
      </c>
      <c r="D201" s="37"/>
      <c r="E201" s="32" t="s">
        <v>13</v>
      </c>
      <c r="F201" s="21">
        <v>0</v>
      </c>
      <c r="G201" s="21">
        <v>2000</v>
      </c>
      <c r="H201" s="21">
        <v>2000</v>
      </c>
      <c r="I201" s="21">
        <v>0</v>
      </c>
      <c r="J201" s="21">
        <v>2000</v>
      </c>
    </row>
    <row r="202" spans="1:10" ht="14.25">
      <c r="A202" s="7"/>
      <c r="B202" s="75"/>
      <c r="C202" s="31">
        <v>32</v>
      </c>
      <c r="D202" s="37"/>
      <c r="E202" s="32" t="s">
        <v>6</v>
      </c>
      <c r="F202" s="21">
        <v>0</v>
      </c>
      <c r="G202" s="21">
        <v>2000</v>
      </c>
      <c r="H202" s="21">
        <v>2000</v>
      </c>
      <c r="I202" s="21">
        <v>0</v>
      </c>
      <c r="J202" s="21">
        <v>2000</v>
      </c>
    </row>
    <row r="203" spans="2:10" ht="14.25">
      <c r="B203" s="91" t="s">
        <v>81</v>
      </c>
      <c r="C203" s="92">
        <v>323</v>
      </c>
      <c r="D203" s="118">
        <v>52</v>
      </c>
      <c r="E203" s="102" t="s">
        <v>194</v>
      </c>
      <c r="F203" s="17">
        <v>0</v>
      </c>
      <c r="G203" s="17">
        <v>2000</v>
      </c>
      <c r="H203" s="17">
        <v>2000</v>
      </c>
      <c r="I203" s="17">
        <v>0</v>
      </c>
      <c r="J203" s="17">
        <v>2000</v>
      </c>
    </row>
    <row r="204" spans="2:10" ht="14.25">
      <c r="B204" s="75"/>
      <c r="C204" s="42"/>
      <c r="D204" s="341"/>
      <c r="E204" s="36"/>
      <c r="F204" s="127"/>
      <c r="G204" s="127"/>
      <c r="H204" s="127"/>
      <c r="I204" s="127"/>
      <c r="J204" s="127"/>
    </row>
    <row r="205" spans="1:10" ht="14.25">
      <c r="A205" s="302" t="s">
        <v>316</v>
      </c>
      <c r="B205" s="111"/>
      <c r="C205" s="145"/>
      <c r="D205" s="146"/>
      <c r="E205" s="144" t="s">
        <v>317</v>
      </c>
      <c r="F205" s="97"/>
      <c r="G205" s="327">
        <f>G206</f>
        <v>50000</v>
      </c>
      <c r="H205" s="327">
        <f>H206</f>
        <v>80000</v>
      </c>
      <c r="I205" s="327">
        <f>I206</f>
        <v>0</v>
      </c>
      <c r="J205" s="327">
        <f>J206</f>
        <v>80000</v>
      </c>
    </row>
    <row r="206" spans="1:10" ht="14.25">
      <c r="A206" s="7"/>
      <c r="B206" s="75"/>
      <c r="C206" s="31">
        <v>3</v>
      </c>
      <c r="D206" s="37"/>
      <c r="E206" s="32" t="s">
        <v>13</v>
      </c>
      <c r="F206" s="21"/>
      <c r="G206" s="226">
        <f>G207</f>
        <v>50000</v>
      </c>
      <c r="H206" s="226">
        <f>H207</f>
        <v>80000</v>
      </c>
      <c r="I206" s="226">
        <v>0</v>
      </c>
      <c r="J206" s="226">
        <f>J207</f>
        <v>80000</v>
      </c>
    </row>
    <row r="207" spans="1:10" ht="14.25">
      <c r="A207" s="7"/>
      <c r="B207" s="75"/>
      <c r="C207" s="31">
        <v>32</v>
      </c>
      <c r="D207" s="37"/>
      <c r="E207" s="32" t="s">
        <v>6</v>
      </c>
      <c r="F207" s="21"/>
      <c r="G207" s="226">
        <f>G209</f>
        <v>50000</v>
      </c>
      <c r="H207" s="226">
        <f>H208+H209</f>
        <v>80000</v>
      </c>
      <c r="I207" s="226">
        <v>0</v>
      </c>
      <c r="J207" s="226">
        <f>J208+J209</f>
        <v>80000</v>
      </c>
    </row>
    <row r="208" spans="1:10" ht="14.25">
      <c r="A208" s="7"/>
      <c r="B208" s="75"/>
      <c r="C208" s="254">
        <v>322</v>
      </c>
      <c r="D208" s="258"/>
      <c r="E208" s="203" t="s">
        <v>335</v>
      </c>
      <c r="F208" s="353"/>
      <c r="G208" s="354"/>
      <c r="H208" s="354">
        <v>30000</v>
      </c>
      <c r="I208" s="354">
        <v>0</v>
      </c>
      <c r="J208" s="354">
        <v>30000</v>
      </c>
    </row>
    <row r="209" spans="2:10" ht="14.25">
      <c r="B209" s="91" t="s">
        <v>81</v>
      </c>
      <c r="C209" s="92">
        <v>323</v>
      </c>
      <c r="D209" s="118">
        <v>52</v>
      </c>
      <c r="E209" s="206" t="s">
        <v>318</v>
      </c>
      <c r="F209" s="17"/>
      <c r="G209" s="240">
        <v>50000</v>
      </c>
      <c r="H209" s="240">
        <v>50000</v>
      </c>
      <c r="I209" s="240">
        <v>0</v>
      </c>
      <c r="J209" s="240">
        <v>50000</v>
      </c>
    </row>
    <row r="211" spans="1:10" ht="14.25">
      <c r="A211" s="77" t="s">
        <v>145</v>
      </c>
      <c r="B211" s="106"/>
      <c r="C211" s="148"/>
      <c r="D211" s="139"/>
      <c r="E211" s="143" t="s">
        <v>146</v>
      </c>
      <c r="F211" s="80">
        <f>F213+F223</f>
        <v>29981</v>
      </c>
      <c r="G211" s="80">
        <f>G213+G223</f>
        <v>154000</v>
      </c>
      <c r="H211" s="80">
        <f>H213+H223+H228</f>
        <v>222000</v>
      </c>
      <c r="I211" s="80">
        <f>I213+I223+I228</f>
        <v>0</v>
      </c>
      <c r="J211" s="80">
        <f>J213+J223+J228</f>
        <v>222000</v>
      </c>
    </row>
    <row r="212" spans="1:10" ht="14.25">
      <c r="A212" s="7"/>
      <c r="B212" s="58"/>
      <c r="C212" s="7"/>
      <c r="D212" s="20"/>
      <c r="E212" s="7"/>
      <c r="F212" s="7"/>
      <c r="G212" s="7"/>
      <c r="H212" s="7"/>
      <c r="I212" s="7"/>
      <c r="J212" s="7"/>
    </row>
    <row r="213" spans="1:10" ht="14.25">
      <c r="A213" s="110" t="s">
        <v>147</v>
      </c>
      <c r="B213" s="111"/>
      <c r="C213" s="149"/>
      <c r="D213" s="150"/>
      <c r="E213" s="144" t="s">
        <v>148</v>
      </c>
      <c r="F213" s="97">
        <f>F214</f>
        <v>27643</v>
      </c>
      <c r="G213" s="97">
        <f>G214</f>
        <v>134000</v>
      </c>
      <c r="H213" s="97">
        <f>H214</f>
        <v>134000</v>
      </c>
      <c r="I213" s="97">
        <f>I214</f>
        <v>0</v>
      </c>
      <c r="J213" s="97">
        <f>J214</f>
        <v>134000</v>
      </c>
    </row>
    <row r="214" spans="1:10" ht="14.25">
      <c r="A214" s="7"/>
      <c r="B214" s="58"/>
      <c r="C214" s="31">
        <v>3</v>
      </c>
      <c r="D214" s="37"/>
      <c r="E214" s="32" t="s">
        <v>13</v>
      </c>
      <c r="F214" s="90">
        <f>F219+F215</f>
        <v>27643</v>
      </c>
      <c r="G214" s="90">
        <f>G219+G215</f>
        <v>134000</v>
      </c>
      <c r="H214" s="90">
        <f>H219+H215</f>
        <v>134000</v>
      </c>
      <c r="I214" s="90">
        <v>0</v>
      </c>
      <c r="J214" s="90">
        <f>J219+J215</f>
        <v>134000</v>
      </c>
    </row>
    <row r="215" spans="1:10" ht="14.25">
      <c r="A215" s="7"/>
      <c r="B215" s="58"/>
      <c r="C215" s="31">
        <v>31</v>
      </c>
      <c r="D215" s="37"/>
      <c r="E215" s="32" t="s">
        <v>9</v>
      </c>
      <c r="F215" s="90">
        <f>F216+F217+F218</f>
        <v>0</v>
      </c>
      <c r="G215" s="90">
        <f>G216+G217+G218</f>
        <v>94000</v>
      </c>
      <c r="H215" s="90">
        <f>H216+H217+H218</f>
        <v>94000</v>
      </c>
      <c r="I215" s="90">
        <v>0</v>
      </c>
      <c r="J215" s="90">
        <f>J216+J217+J218</f>
        <v>94000</v>
      </c>
    </row>
    <row r="216" spans="1:10" ht="14.25">
      <c r="A216" s="7"/>
      <c r="B216" s="205" t="s">
        <v>82</v>
      </c>
      <c r="C216" s="92">
        <v>311</v>
      </c>
      <c r="D216" s="118">
        <v>52</v>
      </c>
      <c r="E216" s="102" t="s">
        <v>15</v>
      </c>
      <c r="F216" s="292">
        <v>0</v>
      </c>
      <c r="G216" s="292">
        <v>78000</v>
      </c>
      <c r="H216" s="292">
        <v>78000</v>
      </c>
      <c r="I216" s="292">
        <v>0</v>
      </c>
      <c r="J216" s="292">
        <v>78000</v>
      </c>
    </row>
    <row r="217" spans="1:10" ht="14.25">
      <c r="A217" s="7"/>
      <c r="B217" s="205" t="s">
        <v>82</v>
      </c>
      <c r="C217" s="92">
        <v>312</v>
      </c>
      <c r="D217" s="118">
        <v>52</v>
      </c>
      <c r="E217" s="206" t="s">
        <v>230</v>
      </c>
      <c r="F217" s="292">
        <v>0</v>
      </c>
      <c r="G217" s="292">
        <v>2500</v>
      </c>
      <c r="H217" s="292">
        <v>2500</v>
      </c>
      <c r="I217" s="292">
        <v>0</v>
      </c>
      <c r="J217" s="292">
        <v>2500</v>
      </c>
    </row>
    <row r="218" spans="1:10" ht="14.25">
      <c r="A218" s="7"/>
      <c r="B218" s="205" t="s">
        <v>82</v>
      </c>
      <c r="C218" s="92">
        <v>313</v>
      </c>
      <c r="D218" s="118">
        <v>52</v>
      </c>
      <c r="E218" s="102" t="s">
        <v>58</v>
      </c>
      <c r="F218" s="292">
        <v>0</v>
      </c>
      <c r="G218" s="292">
        <v>13500</v>
      </c>
      <c r="H218" s="292">
        <v>13500</v>
      </c>
      <c r="I218" s="292">
        <v>0</v>
      </c>
      <c r="J218" s="292">
        <v>13500</v>
      </c>
    </row>
    <row r="219" spans="1:10" ht="14.25">
      <c r="A219" s="7"/>
      <c r="B219" s="58"/>
      <c r="C219" s="31">
        <v>32</v>
      </c>
      <c r="D219" s="37"/>
      <c r="E219" s="32" t="s">
        <v>6</v>
      </c>
      <c r="F219" s="90">
        <f>F220</f>
        <v>27643</v>
      </c>
      <c r="G219" s="90">
        <v>40000</v>
      </c>
      <c r="H219" s="90">
        <v>40000</v>
      </c>
      <c r="I219" s="90">
        <v>0</v>
      </c>
      <c r="J219" s="90">
        <v>40000</v>
      </c>
    </row>
    <row r="220" spans="1:10" ht="14.25">
      <c r="A220" s="7"/>
      <c r="B220" s="91" t="s">
        <v>82</v>
      </c>
      <c r="C220" s="92">
        <v>322</v>
      </c>
      <c r="D220" s="25">
        <v>43</v>
      </c>
      <c r="E220" s="102" t="s">
        <v>72</v>
      </c>
      <c r="F220" s="17">
        <v>27643</v>
      </c>
      <c r="G220" s="17">
        <v>30000</v>
      </c>
      <c r="H220" s="17">
        <v>30000</v>
      </c>
      <c r="I220" s="17">
        <v>0</v>
      </c>
      <c r="J220" s="17">
        <v>30000</v>
      </c>
    </row>
    <row r="221" spans="1:10" ht="14.25">
      <c r="A221" s="7"/>
      <c r="B221" s="205" t="s">
        <v>82</v>
      </c>
      <c r="C221" s="92">
        <v>323</v>
      </c>
      <c r="D221" s="25">
        <v>11</v>
      </c>
      <c r="E221" s="206" t="s">
        <v>25</v>
      </c>
      <c r="F221" s="22"/>
      <c r="G221" s="17">
        <v>10000</v>
      </c>
      <c r="H221" s="17">
        <v>10000</v>
      </c>
      <c r="I221" s="17">
        <v>0</v>
      </c>
      <c r="J221" s="17">
        <v>10000</v>
      </c>
    </row>
    <row r="222" spans="1:10" ht="14.25">
      <c r="A222" s="7"/>
      <c r="B222" s="75"/>
      <c r="C222" s="42"/>
      <c r="D222" s="82"/>
      <c r="E222" s="203"/>
      <c r="F222" s="72"/>
      <c r="G222" s="72"/>
      <c r="H222" s="72"/>
      <c r="I222" s="72"/>
      <c r="J222" s="72"/>
    </row>
    <row r="223" spans="1:10" ht="14.25">
      <c r="A223" s="110" t="s">
        <v>149</v>
      </c>
      <c r="B223" s="111"/>
      <c r="C223" s="149"/>
      <c r="D223" s="150"/>
      <c r="E223" s="144" t="s">
        <v>150</v>
      </c>
      <c r="F223" s="97">
        <v>2338</v>
      </c>
      <c r="G223" s="327">
        <f aca="true" t="shared" si="8" ref="G223:J230">G224</f>
        <v>20000</v>
      </c>
      <c r="H223" s="327">
        <f t="shared" si="8"/>
        <v>20000</v>
      </c>
      <c r="I223" s="327">
        <f t="shared" si="8"/>
        <v>0</v>
      </c>
      <c r="J223" s="327">
        <f t="shared" si="8"/>
        <v>20000</v>
      </c>
    </row>
    <row r="224" spans="1:10" ht="14.25">
      <c r="A224" s="7"/>
      <c r="B224" s="58"/>
      <c r="C224" s="31">
        <v>3</v>
      </c>
      <c r="D224" s="37"/>
      <c r="E224" s="32" t="s">
        <v>13</v>
      </c>
      <c r="F224" s="21">
        <v>2338</v>
      </c>
      <c r="G224" s="226">
        <f t="shared" si="8"/>
        <v>20000</v>
      </c>
      <c r="H224" s="226">
        <f t="shared" si="8"/>
        <v>20000</v>
      </c>
      <c r="I224" s="226">
        <v>0</v>
      </c>
      <c r="J224" s="226">
        <f t="shared" si="8"/>
        <v>20000</v>
      </c>
    </row>
    <row r="225" spans="1:10" ht="14.25">
      <c r="A225" s="88"/>
      <c r="B225" s="58"/>
      <c r="C225" s="31">
        <v>36</v>
      </c>
      <c r="D225" s="37"/>
      <c r="E225" s="32" t="s">
        <v>278</v>
      </c>
      <c r="F225" s="21">
        <v>2338</v>
      </c>
      <c r="G225" s="226">
        <f t="shared" si="8"/>
        <v>20000</v>
      </c>
      <c r="H225" s="226">
        <f t="shared" si="8"/>
        <v>20000</v>
      </c>
      <c r="I225" s="226">
        <v>0</v>
      </c>
      <c r="J225" s="226">
        <f t="shared" si="8"/>
        <v>20000</v>
      </c>
    </row>
    <row r="226" spans="1:10" ht="14.25">
      <c r="A226" s="43"/>
      <c r="B226" s="98" t="s">
        <v>83</v>
      </c>
      <c r="C226" s="92">
        <v>363</v>
      </c>
      <c r="D226" s="118">
        <v>52</v>
      </c>
      <c r="E226" s="206" t="s">
        <v>279</v>
      </c>
      <c r="F226" s="17">
        <v>2338</v>
      </c>
      <c r="G226" s="240">
        <v>20000</v>
      </c>
      <c r="H226" s="240">
        <v>20000</v>
      </c>
      <c r="I226" s="240">
        <v>0</v>
      </c>
      <c r="J226" s="240">
        <v>20000</v>
      </c>
    </row>
    <row r="227" spans="1:10" ht="14.25">
      <c r="A227" s="43"/>
      <c r="B227" s="75"/>
      <c r="C227" s="42"/>
      <c r="D227" s="341"/>
      <c r="E227" s="203"/>
      <c r="F227" s="127"/>
      <c r="G227" s="328"/>
      <c r="H227" s="328"/>
      <c r="I227" s="328"/>
      <c r="J227" s="328"/>
    </row>
    <row r="228" spans="1:10" ht="14.25">
      <c r="A228" s="302" t="s">
        <v>343</v>
      </c>
      <c r="B228" s="111"/>
      <c r="C228" s="149"/>
      <c r="D228" s="150"/>
      <c r="E228" s="144" t="s">
        <v>340</v>
      </c>
      <c r="F228" s="97">
        <v>0</v>
      </c>
      <c r="G228" s="327">
        <f t="shared" si="8"/>
        <v>0</v>
      </c>
      <c r="H228" s="327">
        <f t="shared" si="8"/>
        <v>68000</v>
      </c>
      <c r="I228" s="327">
        <f t="shared" si="8"/>
        <v>0</v>
      </c>
      <c r="J228" s="327">
        <f t="shared" si="8"/>
        <v>68000</v>
      </c>
    </row>
    <row r="229" spans="1:10" ht="14.25">
      <c r="A229" s="43"/>
      <c r="B229" s="58"/>
      <c r="C229" s="31">
        <v>3</v>
      </c>
      <c r="D229" s="37"/>
      <c r="E229" s="32" t="s">
        <v>13</v>
      </c>
      <c r="F229" s="21">
        <v>0</v>
      </c>
      <c r="G229" s="226">
        <f t="shared" si="8"/>
        <v>0</v>
      </c>
      <c r="H229" s="226">
        <f t="shared" si="8"/>
        <v>68000</v>
      </c>
      <c r="I229" s="226">
        <v>0</v>
      </c>
      <c r="J229" s="226">
        <f t="shared" si="8"/>
        <v>68000</v>
      </c>
    </row>
    <row r="230" spans="1:10" ht="14.25">
      <c r="A230" s="43"/>
      <c r="B230" s="58"/>
      <c r="C230" s="31">
        <v>37</v>
      </c>
      <c r="D230" s="37"/>
      <c r="E230" s="32" t="s">
        <v>342</v>
      </c>
      <c r="F230" s="21">
        <v>0</v>
      </c>
      <c r="G230" s="226">
        <v>0</v>
      </c>
      <c r="H230" s="226">
        <f t="shared" si="8"/>
        <v>68000</v>
      </c>
      <c r="I230" s="226">
        <v>0</v>
      </c>
      <c r="J230" s="226">
        <f t="shared" si="8"/>
        <v>68000</v>
      </c>
    </row>
    <row r="231" spans="1:10" ht="14.25">
      <c r="A231" s="43"/>
      <c r="B231" s="205" t="s">
        <v>417</v>
      </c>
      <c r="C231" s="92">
        <v>372</v>
      </c>
      <c r="D231" s="118">
        <v>52</v>
      </c>
      <c r="E231" s="206" t="s">
        <v>341</v>
      </c>
      <c r="F231" s="17">
        <v>0</v>
      </c>
      <c r="G231" s="240">
        <v>0</v>
      </c>
      <c r="H231" s="240">
        <v>68000</v>
      </c>
      <c r="I231" s="240">
        <v>0</v>
      </c>
      <c r="J231" s="240">
        <v>68000</v>
      </c>
    </row>
    <row r="232" spans="1:10" ht="14.25">
      <c r="A232" s="36"/>
      <c r="B232" s="75"/>
      <c r="C232" s="42"/>
      <c r="D232" s="341"/>
      <c r="E232" s="203"/>
      <c r="F232" s="127"/>
      <c r="G232" s="328"/>
      <c r="H232" s="328"/>
      <c r="I232" s="328"/>
      <c r="J232" s="328"/>
    </row>
    <row r="233" spans="1:10" ht="14.25">
      <c r="A233" s="77" t="s">
        <v>151</v>
      </c>
      <c r="B233" s="156"/>
      <c r="C233" s="360"/>
      <c r="D233" s="158"/>
      <c r="E233" s="152" t="s">
        <v>171</v>
      </c>
      <c r="F233" s="80">
        <f>F235+F240+F245+F250</f>
        <v>21351</v>
      </c>
      <c r="G233" s="80">
        <f>G235+G240+G245+G250</f>
        <v>57430</v>
      </c>
      <c r="H233" s="80">
        <f>H235+H240+H245+H250</f>
        <v>143500</v>
      </c>
      <c r="I233" s="80">
        <f>I235+I240+I245+I250</f>
        <v>0</v>
      </c>
      <c r="J233" s="80">
        <f>J235+J240+J245+J250</f>
        <v>143500</v>
      </c>
    </row>
    <row r="234" spans="1:10" ht="14.25">
      <c r="A234" s="7"/>
      <c r="B234" s="58"/>
      <c r="C234" s="7"/>
      <c r="D234" s="20"/>
      <c r="E234" s="7"/>
      <c r="F234" s="7"/>
      <c r="G234" s="7"/>
      <c r="H234" s="7"/>
      <c r="I234" s="7"/>
      <c r="J234" s="7"/>
    </row>
    <row r="235" spans="1:10" ht="14.25">
      <c r="A235" s="110" t="s">
        <v>152</v>
      </c>
      <c r="B235" s="111"/>
      <c r="C235" s="83"/>
      <c r="D235" s="85"/>
      <c r="E235" s="144" t="s">
        <v>153</v>
      </c>
      <c r="F235" s="97">
        <f>F236</f>
        <v>15851</v>
      </c>
      <c r="G235" s="97">
        <v>40000</v>
      </c>
      <c r="H235" s="97">
        <v>40000</v>
      </c>
      <c r="I235" s="97">
        <f>I236</f>
        <v>0</v>
      </c>
      <c r="J235" s="97">
        <f>J236</f>
        <v>40000</v>
      </c>
    </row>
    <row r="236" spans="1:10" ht="14.25">
      <c r="A236" s="7"/>
      <c r="B236" s="58"/>
      <c r="C236" s="31">
        <v>3</v>
      </c>
      <c r="D236" s="37"/>
      <c r="E236" s="32" t="s">
        <v>13</v>
      </c>
      <c r="F236" s="21">
        <f>F237</f>
        <v>15851</v>
      </c>
      <c r="G236" s="21">
        <v>40000</v>
      </c>
      <c r="H236" s="21">
        <v>40000</v>
      </c>
      <c r="I236" s="21">
        <v>0</v>
      </c>
      <c r="J236" s="21">
        <f>J237</f>
        <v>40000</v>
      </c>
    </row>
    <row r="237" spans="1:10" ht="14.25">
      <c r="A237" s="7"/>
      <c r="B237" s="58"/>
      <c r="C237" s="31">
        <v>37</v>
      </c>
      <c r="D237" s="37"/>
      <c r="E237" s="32" t="s">
        <v>23</v>
      </c>
      <c r="F237" s="21">
        <f>F238</f>
        <v>15851</v>
      </c>
      <c r="G237" s="21">
        <v>40000</v>
      </c>
      <c r="H237" s="21">
        <v>40000</v>
      </c>
      <c r="I237" s="21">
        <v>0</v>
      </c>
      <c r="J237" s="21">
        <f>J238</f>
        <v>40000</v>
      </c>
    </row>
    <row r="238" spans="1:10" ht="14.25">
      <c r="A238" s="7"/>
      <c r="B238" s="91" t="s">
        <v>84</v>
      </c>
      <c r="C238" s="92">
        <v>372</v>
      </c>
      <c r="D238" s="201">
        <v>11</v>
      </c>
      <c r="E238" s="102" t="s">
        <v>73</v>
      </c>
      <c r="F238" s="17">
        <v>15851</v>
      </c>
      <c r="G238" s="17">
        <v>40000</v>
      </c>
      <c r="H238" s="17">
        <v>40000</v>
      </c>
      <c r="I238" s="17">
        <v>0</v>
      </c>
      <c r="J238" s="17">
        <v>40000</v>
      </c>
    </row>
    <row r="239" spans="1:10" ht="14.25">
      <c r="A239" s="7"/>
      <c r="B239" s="58"/>
      <c r="C239" s="7"/>
      <c r="D239" s="20"/>
      <c r="E239" s="7"/>
      <c r="F239" s="21"/>
      <c r="G239" s="21"/>
      <c r="H239" s="21"/>
      <c r="I239" s="21"/>
      <c r="J239" s="21"/>
    </row>
    <row r="240" spans="1:10" ht="14.25">
      <c r="A240" s="110" t="s">
        <v>198</v>
      </c>
      <c r="B240" s="111"/>
      <c r="C240" s="110"/>
      <c r="D240" s="128"/>
      <c r="E240" s="110" t="s">
        <v>154</v>
      </c>
      <c r="F240" s="97">
        <f aca="true" t="shared" si="9" ref="F240:J242">F241</f>
        <v>0</v>
      </c>
      <c r="G240" s="97">
        <f t="shared" si="9"/>
        <v>5430</v>
      </c>
      <c r="H240" s="97">
        <f t="shared" si="9"/>
        <v>80000</v>
      </c>
      <c r="I240" s="97">
        <f t="shared" si="9"/>
        <v>0</v>
      </c>
      <c r="J240" s="97">
        <f t="shared" si="9"/>
        <v>80000</v>
      </c>
    </row>
    <row r="241" spans="1:10" ht="14.25">
      <c r="A241" s="7"/>
      <c r="B241" s="58"/>
      <c r="C241" s="42">
        <v>3</v>
      </c>
      <c r="D241" s="82"/>
      <c r="E241" s="36" t="s">
        <v>65</v>
      </c>
      <c r="F241" s="21">
        <f t="shared" si="9"/>
        <v>0</v>
      </c>
      <c r="G241" s="21">
        <f t="shared" si="9"/>
        <v>5430</v>
      </c>
      <c r="H241" s="21">
        <f t="shared" si="9"/>
        <v>80000</v>
      </c>
      <c r="I241" s="21">
        <v>0</v>
      </c>
      <c r="J241" s="21">
        <f t="shared" si="9"/>
        <v>80000</v>
      </c>
    </row>
    <row r="242" spans="1:10" ht="14.25">
      <c r="A242" s="7"/>
      <c r="B242" s="58"/>
      <c r="C242" s="31">
        <v>38</v>
      </c>
      <c r="D242" s="37"/>
      <c r="E242" s="32" t="s">
        <v>7</v>
      </c>
      <c r="F242" s="21">
        <f t="shared" si="9"/>
        <v>0</v>
      </c>
      <c r="G242" s="21">
        <f t="shared" si="9"/>
        <v>5430</v>
      </c>
      <c r="H242" s="21">
        <f t="shared" si="9"/>
        <v>80000</v>
      </c>
      <c r="I242" s="21">
        <v>0</v>
      </c>
      <c r="J242" s="21">
        <f t="shared" si="9"/>
        <v>80000</v>
      </c>
    </row>
    <row r="243" spans="1:10" ht="14.25">
      <c r="A243" s="7"/>
      <c r="B243" s="174" t="s">
        <v>84</v>
      </c>
      <c r="C243" s="92">
        <v>383</v>
      </c>
      <c r="D243" s="25">
        <v>11</v>
      </c>
      <c r="E243" s="102" t="s">
        <v>74</v>
      </c>
      <c r="F243" s="103">
        <v>0</v>
      </c>
      <c r="G243" s="103">
        <v>5430</v>
      </c>
      <c r="H243" s="103">
        <v>80000</v>
      </c>
      <c r="I243" s="103">
        <v>0</v>
      </c>
      <c r="J243" s="103">
        <v>80000</v>
      </c>
    </row>
    <row r="244" spans="1:10" ht="14.25">
      <c r="A244" s="7"/>
      <c r="B244" s="58"/>
      <c r="C244" s="7"/>
      <c r="D244" s="20"/>
      <c r="E244" s="7"/>
      <c r="F244" s="7"/>
      <c r="G244" s="7"/>
      <c r="H244" s="7"/>
      <c r="I244" s="7"/>
      <c r="J244" s="7"/>
    </row>
    <row r="245" spans="1:10" ht="14.25">
      <c r="A245" s="110" t="s">
        <v>157</v>
      </c>
      <c r="B245" s="111"/>
      <c r="C245" s="149"/>
      <c r="D245" s="150"/>
      <c r="E245" s="144" t="s">
        <v>155</v>
      </c>
      <c r="F245" s="86">
        <f aca="true" t="shared" si="10" ref="F245:J247">F246</f>
        <v>500</v>
      </c>
      <c r="G245" s="86">
        <f t="shared" si="10"/>
        <v>2000</v>
      </c>
      <c r="H245" s="86">
        <f t="shared" si="10"/>
        <v>3500</v>
      </c>
      <c r="I245" s="86">
        <f t="shared" si="10"/>
        <v>0</v>
      </c>
      <c r="J245" s="86">
        <f t="shared" si="10"/>
        <v>3500</v>
      </c>
    </row>
    <row r="246" spans="1:10" ht="14.25">
      <c r="A246" s="7"/>
      <c r="B246" s="58"/>
      <c r="C246" s="31">
        <v>3</v>
      </c>
      <c r="D246" s="37"/>
      <c r="E246" s="32" t="s">
        <v>13</v>
      </c>
      <c r="F246" s="90">
        <f t="shared" si="10"/>
        <v>500</v>
      </c>
      <c r="G246" s="90">
        <f t="shared" si="10"/>
        <v>2000</v>
      </c>
      <c r="H246" s="90">
        <f t="shared" si="10"/>
        <v>3500</v>
      </c>
      <c r="I246" s="90">
        <v>0</v>
      </c>
      <c r="J246" s="90">
        <f t="shared" si="10"/>
        <v>3500</v>
      </c>
    </row>
    <row r="247" spans="1:10" ht="14.25">
      <c r="A247" s="7"/>
      <c r="B247" s="58"/>
      <c r="C247" s="31">
        <v>38</v>
      </c>
      <c r="D247" s="37"/>
      <c r="E247" s="32" t="s">
        <v>7</v>
      </c>
      <c r="F247" s="90">
        <f t="shared" si="10"/>
        <v>500</v>
      </c>
      <c r="G247" s="90">
        <f t="shared" si="10"/>
        <v>2000</v>
      </c>
      <c r="H247" s="90">
        <f t="shared" si="10"/>
        <v>3500</v>
      </c>
      <c r="I247" s="90">
        <v>0</v>
      </c>
      <c r="J247" s="90">
        <f t="shared" si="10"/>
        <v>3500</v>
      </c>
    </row>
    <row r="248" spans="1:10" ht="14.25">
      <c r="A248" s="7"/>
      <c r="B248" s="91" t="s">
        <v>84</v>
      </c>
      <c r="C248" s="92">
        <v>381</v>
      </c>
      <c r="D248" s="25">
        <v>11</v>
      </c>
      <c r="E248" s="102" t="s">
        <v>67</v>
      </c>
      <c r="F248" s="17">
        <v>500</v>
      </c>
      <c r="G248" s="17">
        <v>2000</v>
      </c>
      <c r="H248" s="17">
        <v>3500</v>
      </c>
      <c r="I248" s="17">
        <v>0</v>
      </c>
      <c r="J248" s="17">
        <v>3500</v>
      </c>
    </row>
    <row r="249" spans="1:10" ht="14.25">
      <c r="A249" s="7"/>
      <c r="B249" s="58"/>
      <c r="C249" s="7"/>
      <c r="D249" s="20"/>
      <c r="E249" s="7"/>
      <c r="F249" s="7"/>
      <c r="G249" s="7"/>
      <c r="H249" s="7"/>
      <c r="I249" s="7"/>
      <c r="J249" s="7"/>
    </row>
    <row r="250" spans="1:10" ht="14.25">
      <c r="A250" s="110" t="s">
        <v>158</v>
      </c>
      <c r="B250" s="111"/>
      <c r="C250" s="95"/>
      <c r="D250" s="85"/>
      <c r="E250" s="83" t="s">
        <v>156</v>
      </c>
      <c r="F250" s="97">
        <v>5000</v>
      </c>
      <c r="G250" s="327">
        <f aca="true" t="shared" si="11" ref="G250:J252">G251</f>
        <v>10000</v>
      </c>
      <c r="H250" s="327">
        <f t="shared" si="11"/>
        <v>20000</v>
      </c>
      <c r="I250" s="327">
        <f t="shared" si="11"/>
        <v>0</v>
      </c>
      <c r="J250" s="327">
        <f t="shared" si="11"/>
        <v>20000</v>
      </c>
    </row>
    <row r="251" spans="1:10" ht="14.25">
      <c r="A251" s="7"/>
      <c r="B251" s="58"/>
      <c r="C251" s="42">
        <v>3</v>
      </c>
      <c r="D251" s="82"/>
      <c r="E251" s="32" t="s">
        <v>13</v>
      </c>
      <c r="F251" s="21">
        <v>5000</v>
      </c>
      <c r="G251" s="226">
        <f t="shared" si="11"/>
        <v>10000</v>
      </c>
      <c r="H251" s="226">
        <f t="shared" si="11"/>
        <v>20000</v>
      </c>
      <c r="I251" s="226">
        <v>0</v>
      </c>
      <c r="J251" s="226">
        <f t="shared" si="11"/>
        <v>20000</v>
      </c>
    </row>
    <row r="252" spans="1:10" ht="14.25">
      <c r="A252" s="7"/>
      <c r="B252" s="58"/>
      <c r="C252" s="42">
        <v>38</v>
      </c>
      <c r="D252" s="82"/>
      <c r="E252" s="32" t="s">
        <v>7</v>
      </c>
      <c r="F252" s="21">
        <v>5000</v>
      </c>
      <c r="G252" s="226">
        <f t="shared" si="11"/>
        <v>10000</v>
      </c>
      <c r="H252" s="226">
        <f t="shared" si="11"/>
        <v>20000</v>
      </c>
      <c r="I252" s="226">
        <v>0</v>
      </c>
      <c r="J252" s="226">
        <f t="shared" si="11"/>
        <v>20000</v>
      </c>
    </row>
    <row r="253" spans="1:10" ht="14.25">
      <c r="A253" s="7"/>
      <c r="B253" s="91" t="s">
        <v>85</v>
      </c>
      <c r="C253" s="92">
        <v>381</v>
      </c>
      <c r="D253" s="25">
        <v>11</v>
      </c>
      <c r="E253" s="102" t="s">
        <v>67</v>
      </c>
      <c r="F253" s="17">
        <v>5000</v>
      </c>
      <c r="G253" s="240">
        <v>10000</v>
      </c>
      <c r="H253" s="240">
        <v>20000</v>
      </c>
      <c r="I253" s="240">
        <v>0</v>
      </c>
      <c r="J253" s="240">
        <v>20000</v>
      </c>
    </row>
    <row r="254" spans="1:10" ht="14.25">
      <c r="A254" s="7"/>
      <c r="B254" s="75"/>
      <c r="C254" s="42"/>
      <c r="D254" s="82"/>
      <c r="E254" s="36"/>
      <c r="F254" s="21"/>
      <c r="G254" s="21"/>
      <c r="H254" s="21"/>
      <c r="I254" s="21"/>
      <c r="J254" s="21"/>
    </row>
    <row r="255" spans="1:10" ht="14.25">
      <c r="A255" s="77" t="s">
        <v>159</v>
      </c>
      <c r="B255" s="156"/>
      <c r="C255" s="157"/>
      <c r="D255" s="158"/>
      <c r="E255" s="152" t="s">
        <v>161</v>
      </c>
      <c r="F255" s="125">
        <f>F257+F264+F286+F292+F276+F281</f>
        <v>427181</v>
      </c>
      <c r="G255" s="125">
        <f>G257+G264+G286+G292+G276+G281</f>
        <v>526000</v>
      </c>
      <c r="H255" s="125">
        <f>H257+H264+H286+H292+H276+H281</f>
        <v>466000</v>
      </c>
      <c r="I255" s="125">
        <f>I257+I264+I286+I292+I276+I281</f>
        <v>0</v>
      </c>
      <c r="J255" s="125">
        <f>J257+J264+J286+J292+J276+J281</f>
        <v>466000</v>
      </c>
    </row>
    <row r="256" spans="1:10" ht="14.25">
      <c r="A256" s="7"/>
      <c r="B256" s="58"/>
      <c r="C256" s="7"/>
      <c r="D256" s="20"/>
      <c r="E256" s="7"/>
      <c r="F256" s="7"/>
      <c r="G256" s="7"/>
      <c r="H256" s="7"/>
      <c r="I256" s="7"/>
      <c r="J256" s="7"/>
    </row>
    <row r="257" spans="1:10" ht="14.25">
      <c r="A257" s="110" t="s">
        <v>206</v>
      </c>
      <c r="B257" s="111"/>
      <c r="C257" s="110"/>
      <c r="D257" s="128"/>
      <c r="E257" s="110" t="s">
        <v>163</v>
      </c>
      <c r="F257" s="97">
        <f>F258</f>
        <v>116686</v>
      </c>
      <c r="G257" s="97">
        <f>G258</f>
        <v>158000</v>
      </c>
      <c r="H257" s="97">
        <f>H258</f>
        <v>158000</v>
      </c>
      <c r="I257" s="97">
        <f>I258</f>
        <v>0</v>
      </c>
      <c r="J257" s="97">
        <f>J258</f>
        <v>158000</v>
      </c>
    </row>
    <row r="258" spans="1:10" ht="14.25">
      <c r="A258" s="7"/>
      <c r="B258" s="58"/>
      <c r="C258" s="31">
        <v>3</v>
      </c>
      <c r="D258" s="37"/>
      <c r="E258" s="32" t="s">
        <v>13</v>
      </c>
      <c r="F258" s="21">
        <f>F259</f>
        <v>116686</v>
      </c>
      <c r="G258" s="21">
        <v>158000</v>
      </c>
      <c r="H258" s="21">
        <v>158000</v>
      </c>
      <c r="I258" s="21">
        <v>0</v>
      </c>
      <c r="J258" s="21">
        <v>158000</v>
      </c>
    </row>
    <row r="259" spans="1:10" ht="14.25">
      <c r="A259" s="7"/>
      <c r="B259" s="58"/>
      <c r="C259" s="31">
        <v>32</v>
      </c>
      <c r="D259" s="37"/>
      <c r="E259" s="32" t="s">
        <v>6</v>
      </c>
      <c r="F259" s="21">
        <f>F260+F261</f>
        <v>116686</v>
      </c>
      <c r="G259" s="21">
        <v>158000</v>
      </c>
      <c r="H259" s="21">
        <v>158000</v>
      </c>
      <c r="I259" s="21">
        <v>0</v>
      </c>
      <c r="J259" s="21">
        <v>158000</v>
      </c>
    </row>
    <row r="260" spans="1:10" ht="14.25">
      <c r="A260" s="7"/>
      <c r="B260" s="91" t="s">
        <v>87</v>
      </c>
      <c r="C260" s="92">
        <v>322</v>
      </c>
      <c r="D260" s="25">
        <v>52</v>
      </c>
      <c r="E260" s="102" t="s">
        <v>6</v>
      </c>
      <c r="F260" s="17">
        <v>80574</v>
      </c>
      <c r="G260" s="17">
        <v>100000</v>
      </c>
      <c r="H260" s="17">
        <v>100000</v>
      </c>
      <c r="I260" s="17">
        <v>0</v>
      </c>
      <c r="J260" s="17">
        <v>100000</v>
      </c>
    </row>
    <row r="261" spans="1:10" ht="14.25">
      <c r="A261" s="7"/>
      <c r="B261" s="91" t="s">
        <v>87</v>
      </c>
      <c r="C261" s="92">
        <v>323</v>
      </c>
      <c r="D261" s="25">
        <v>43</v>
      </c>
      <c r="E261" s="102" t="s">
        <v>68</v>
      </c>
      <c r="F261" s="17">
        <v>36112</v>
      </c>
      <c r="G261" s="17">
        <v>58000</v>
      </c>
      <c r="H261" s="17">
        <v>58000</v>
      </c>
      <c r="I261" s="17">
        <v>0</v>
      </c>
      <c r="J261" s="17">
        <v>58000</v>
      </c>
    </row>
    <row r="262" spans="1:10" ht="14.25">
      <c r="A262" s="7"/>
      <c r="B262" s="75"/>
      <c r="C262" s="42"/>
      <c r="D262" s="82"/>
      <c r="E262" s="36"/>
      <c r="F262" s="127"/>
      <c r="G262" s="127"/>
      <c r="H262" s="127"/>
      <c r="I262" s="127"/>
      <c r="J262" s="127"/>
    </row>
    <row r="264" spans="1:10" ht="14.25">
      <c r="A264" s="110" t="s">
        <v>207</v>
      </c>
      <c r="B264" s="111"/>
      <c r="C264" s="149"/>
      <c r="D264" s="150"/>
      <c r="E264" s="149" t="s">
        <v>183</v>
      </c>
      <c r="F264" s="86">
        <f>F265+F271</f>
        <v>88350</v>
      </c>
      <c r="G264" s="86">
        <f>G265+G271</f>
        <v>201000</v>
      </c>
      <c r="H264" s="86">
        <f>H265+H271</f>
        <v>201000</v>
      </c>
      <c r="I264" s="86">
        <f>I265+I271</f>
        <v>0</v>
      </c>
      <c r="J264" s="86">
        <f>J265+J271</f>
        <v>201000</v>
      </c>
    </row>
    <row r="265" spans="1:10" ht="14.25">
      <c r="A265" s="7"/>
      <c r="B265" s="58"/>
      <c r="C265" s="31">
        <v>3</v>
      </c>
      <c r="D265" s="37"/>
      <c r="E265" s="32" t="s">
        <v>13</v>
      </c>
      <c r="F265" s="90">
        <f aca="true" t="shared" si="12" ref="F265:J266">F266</f>
        <v>0</v>
      </c>
      <c r="G265" s="90">
        <f t="shared" si="12"/>
        <v>1000</v>
      </c>
      <c r="H265" s="90">
        <f t="shared" si="12"/>
        <v>1000</v>
      </c>
      <c r="I265" s="90">
        <v>0</v>
      </c>
      <c r="J265" s="90">
        <f t="shared" si="12"/>
        <v>1000</v>
      </c>
    </row>
    <row r="266" spans="1:10" ht="14.25">
      <c r="A266" s="7"/>
      <c r="B266" s="58"/>
      <c r="C266" s="31">
        <v>32</v>
      </c>
      <c r="D266" s="37"/>
      <c r="E266" s="32" t="s">
        <v>6</v>
      </c>
      <c r="F266" s="90">
        <f t="shared" si="12"/>
        <v>0</v>
      </c>
      <c r="G266" s="90">
        <f t="shared" si="12"/>
        <v>1000</v>
      </c>
      <c r="H266" s="90">
        <f t="shared" si="12"/>
        <v>1000</v>
      </c>
      <c r="I266" s="90">
        <v>0</v>
      </c>
      <c r="J266" s="90">
        <f t="shared" si="12"/>
        <v>1000</v>
      </c>
    </row>
    <row r="267" spans="1:10" ht="14.25">
      <c r="A267" s="7"/>
      <c r="B267" s="91" t="s">
        <v>90</v>
      </c>
      <c r="C267" s="92">
        <v>322</v>
      </c>
      <c r="D267" s="25">
        <v>52</v>
      </c>
      <c r="E267" s="102" t="s">
        <v>44</v>
      </c>
      <c r="F267" s="17">
        <v>0</v>
      </c>
      <c r="G267" s="17">
        <v>1000</v>
      </c>
      <c r="H267" s="17">
        <v>1000</v>
      </c>
      <c r="I267" s="17">
        <v>0</v>
      </c>
      <c r="J267" s="17">
        <v>1000</v>
      </c>
    </row>
    <row r="268" spans="1:10" ht="14.25">
      <c r="A268" s="7"/>
      <c r="B268" s="48"/>
      <c r="C268" s="7"/>
      <c r="D268" s="20"/>
      <c r="E268" s="36"/>
      <c r="F268" s="314"/>
      <c r="G268" s="314"/>
      <c r="H268" s="314"/>
      <c r="I268" s="314"/>
      <c r="J268" s="314" t="s">
        <v>222</v>
      </c>
    </row>
    <row r="269" spans="1:10" ht="14.25">
      <c r="A269" s="16">
        <v>1</v>
      </c>
      <c r="B269" s="73" t="s">
        <v>77</v>
      </c>
      <c r="C269" s="35">
        <v>3</v>
      </c>
      <c r="D269" s="35">
        <v>4</v>
      </c>
      <c r="E269" s="35">
        <v>5</v>
      </c>
      <c r="F269" s="199">
        <v>6</v>
      </c>
      <c r="G269" s="199">
        <v>7</v>
      </c>
      <c r="H269" s="199">
        <v>8</v>
      </c>
      <c r="I269" s="199">
        <v>9</v>
      </c>
      <c r="J269" s="199">
        <v>10</v>
      </c>
    </row>
    <row r="270" spans="1:10" ht="14.25">
      <c r="A270" s="7"/>
      <c r="B270" s="75"/>
      <c r="C270" s="42"/>
      <c r="D270" s="82"/>
      <c r="E270" s="36"/>
      <c r="F270" s="127"/>
      <c r="G270" s="127"/>
      <c r="H270" s="127"/>
      <c r="I270" s="127"/>
      <c r="J270" s="127"/>
    </row>
    <row r="271" spans="1:10" ht="15.75">
      <c r="A271" s="209" t="s">
        <v>243</v>
      </c>
      <c r="B271" s="214"/>
      <c r="C271" s="215"/>
      <c r="D271" s="215"/>
      <c r="E271" s="215" t="s">
        <v>273</v>
      </c>
      <c r="F271" s="267">
        <f aca="true" t="shared" si="13" ref="F271:J273">F272</f>
        <v>88350</v>
      </c>
      <c r="G271" s="267">
        <f t="shared" si="13"/>
        <v>200000</v>
      </c>
      <c r="H271" s="267">
        <f t="shared" si="13"/>
        <v>200000</v>
      </c>
      <c r="I271" s="267">
        <f t="shared" si="13"/>
        <v>0</v>
      </c>
      <c r="J271" s="267">
        <f t="shared" si="13"/>
        <v>200000</v>
      </c>
    </row>
    <row r="272" spans="1:10" ht="14.25">
      <c r="A272" s="197"/>
      <c r="B272" s="204" t="s">
        <v>90</v>
      </c>
      <c r="C272" s="31">
        <v>4</v>
      </c>
      <c r="D272" s="37"/>
      <c r="E272" s="32" t="s">
        <v>8</v>
      </c>
      <c r="F272" s="226">
        <f t="shared" si="13"/>
        <v>88350</v>
      </c>
      <c r="G272" s="226">
        <f t="shared" si="13"/>
        <v>200000</v>
      </c>
      <c r="H272" s="226">
        <f t="shared" si="13"/>
        <v>200000</v>
      </c>
      <c r="I272" s="226">
        <v>0</v>
      </c>
      <c r="J272" s="226">
        <f t="shared" si="13"/>
        <v>200000</v>
      </c>
    </row>
    <row r="273" spans="1:10" ht="14.25">
      <c r="A273" s="7"/>
      <c r="B273" s="204" t="s">
        <v>90</v>
      </c>
      <c r="C273" s="31">
        <v>45</v>
      </c>
      <c r="D273" s="37"/>
      <c r="E273" s="32" t="s">
        <v>244</v>
      </c>
      <c r="F273" s="226">
        <f t="shared" si="13"/>
        <v>88350</v>
      </c>
      <c r="G273" s="226">
        <f t="shared" si="13"/>
        <v>200000</v>
      </c>
      <c r="H273" s="226">
        <f t="shared" si="13"/>
        <v>200000</v>
      </c>
      <c r="I273" s="226">
        <v>0</v>
      </c>
      <c r="J273" s="226">
        <f t="shared" si="13"/>
        <v>200000</v>
      </c>
    </row>
    <row r="274" spans="2:10" ht="14.25">
      <c r="B274" s="205" t="s">
        <v>90</v>
      </c>
      <c r="C274" s="154">
        <v>454</v>
      </c>
      <c r="D274" s="16">
        <v>52</v>
      </c>
      <c r="E274" s="202" t="s">
        <v>245</v>
      </c>
      <c r="F274" s="308">
        <v>88350</v>
      </c>
      <c r="G274" s="308">
        <v>200000</v>
      </c>
      <c r="H274" s="308">
        <v>200000</v>
      </c>
      <c r="I274" s="308">
        <v>0</v>
      </c>
      <c r="J274" s="308">
        <v>200000</v>
      </c>
    </row>
    <row r="275" spans="2:10" ht="14.25">
      <c r="B275" s="286"/>
      <c r="C275" s="287"/>
      <c r="D275" s="288"/>
      <c r="E275" s="289"/>
      <c r="F275" s="289"/>
      <c r="G275" s="289"/>
      <c r="H275" s="289"/>
      <c r="I275" s="289"/>
      <c r="J275" s="289"/>
    </row>
    <row r="276" spans="1:10" ht="14.25">
      <c r="A276" s="216" t="s">
        <v>247</v>
      </c>
      <c r="B276" s="228"/>
      <c r="C276" s="229"/>
      <c r="D276" s="230"/>
      <c r="E276" s="227" t="s">
        <v>248</v>
      </c>
      <c r="F276" s="231">
        <f>F277</f>
        <v>199431</v>
      </c>
      <c r="G276" s="231">
        <f>G277</f>
        <v>20000</v>
      </c>
      <c r="H276" s="231">
        <f>H277</f>
        <v>20000</v>
      </c>
      <c r="I276" s="231">
        <f>I277</f>
        <v>0</v>
      </c>
      <c r="J276" s="231">
        <f>J277</f>
        <v>20000</v>
      </c>
    </row>
    <row r="277" spans="1:10" ht="14.25">
      <c r="A277" s="7"/>
      <c r="B277" s="75"/>
      <c r="C277" s="31">
        <v>4</v>
      </c>
      <c r="D277" s="37"/>
      <c r="E277" s="32" t="s">
        <v>8</v>
      </c>
      <c r="F277" s="21">
        <f>F279</f>
        <v>199431</v>
      </c>
      <c r="G277" s="21">
        <f>G279</f>
        <v>20000</v>
      </c>
      <c r="H277" s="21">
        <f>H279</f>
        <v>20000</v>
      </c>
      <c r="I277" s="21">
        <v>0</v>
      </c>
      <c r="J277" s="21">
        <f>J279</f>
        <v>20000</v>
      </c>
    </row>
    <row r="278" spans="1:10" ht="14.25">
      <c r="A278" s="7"/>
      <c r="B278" s="204" t="s">
        <v>90</v>
      </c>
      <c r="C278" s="31">
        <v>45</v>
      </c>
      <c r="D278" s="37"/>
      <c r="E278" s="32" t="s">
        <v>244</v>
      </c>
      <c r="F278" s="21">
        <v>20000</v>
      </c>
      <c r="G278" s="21">
        <v>20000</v>
      </c>
      <c r="H278" s="21">
        <v>20000</v>
      </c>
      <c r="I278" s="21">
        <v>0</v>
      </c>
      <c r="J278" s="21">
        <v>20000</v>
      </c>
    </row>
    <row r="279" spans="1:10" ht="14.25">
      <c r="A279" s="7"/>
      <c r="B279" s="205" t="s">
        <v>90</v>
      </c>
      <c r="C279" s="154">
        <v>454</v>
      </c>
      <c r="D279" s="16">
        <v>52</v>
      </c>
      <c r="E279" s="202" t="s">
        <v>245</v>
      </c>
      <c r="F279" s="17">
        <v>199431</v>
      </c>
      <c r="G279" s="17">
        <v>20000</v>
      </c>
      <c r="H279" s="17">
        <v>20000</v>
      </c>
      <c r="I279" s="17">
        <v>0</v>
      </c>
      <c r="J279" s="17">
        <v>20000</v>
      </c>
    </row>
    <row r="281" spans="1:10" ht="14.25">
      <c r="A281" s="216" t="s">
        <v>296</v>
      </c>
      <c r="B281" s="222"/>
      <c r="C281" s="223"/>
      <c r="D281" s="224"/>
      <c r="E281" s="216" t="s">
        <v>249</v>
      </c>
      <c r="F281" s="225">
        <f aca="true" t="shared" si="14" ref="F281:J283">F282</f>
        <v>0</v>
      </c>
      <c r="G281" s="225">
        <f t="shared" si="14"/>
        <v>10000</v>
      </c>
      <c r="H281" s="225">
        <f t="shared" si="14"/>
        <v>10000</v>
      </c>
      <c r="I281" s="225">
        <f t="shared" si="14"/>
        <v>0</v>
      </c>
      <c r="J281" s="225">
        <f t="shared" si="14"/>
        <v>10000</v>
      </c>
    </row>
    <row r="282" spans="1:10" ht="14.25">
      <c r="A282" s="232"/>
      <c r="B282" s="75"/>
      <c r="C282" s="31">
        <v>3</v>
      </c>
      <c r="D282" s="37"/>
      <c r="E282" s="32" t="s">
        <v>13</v>
      </c>
      <c r="F282" s="173">
        <f t="shared" si="14"/>
        <v>0</v>
      </c>
      <c r="G282" s="173">
        <f t="shared" si="14"/>
        <v>10000</v>
      </c>
      <c r="H282" s="173">
        <f t="shared" si="14"/>
        <v>10000</v>
      </c>
      <c r="I282" s="173">
        <v>0</v>
      </c>
      <c r="J282" s="173">
        <f t="shared" si="14"/>
        <v>10000</v>
      </c>
    </row>
    <row r="283" spans="1:10" ht="14.25">
      <c r="A283" s="232"/>
      <c r="B283" s="75"/>
      <c r="C283" s="31">
        <v>32</v>
      </c>
      <c r="D283" s="37"/>
      <c r="E283" s="32" t="s">
        <v>6</v>
      </c>
      <c r="F283" s="173">
        <f t="shared" si="14"/>
        <v>0</v>
      </c>
      <c r="G283" s="173">
        <f t="shared" si="14"/>
        <v>10000</v>
      </c>
      <c r="H283" s="173">
        <f t="shared" si="14"/>
        <v>10000</v>
      </c>
      <c r="I283" s="173">
        <v>0</v>
      </c>
      <c r="J283" s="173">
        <f t="shared" si="14"/>
        <v>10000</v>
      </c>
    </row>
    <row r="284" spans="1:10" ht="14.25">
      <c r="A284" s="7"/>
      <c r="B284" s="91" t="s">
        <v>90</v>
      </c>
      <c r="C284" s="92">
        <v>322</v>
      </c>
      <c r="D284" s="25">
        <v>52</v>
      </c>
      <c r="E284" s="102" t="s">
        <v>44</v>
      </c>
      <c r="F284" s="17">
        <v>0</v>
      </c>
      <c r="G284" s="17">
        <v>10000</v>
      </c>
      <c r="H284" s="17">
        <v>10000</v>
      </c>
      <c r="I284" s="17">
        <v>0</v>
      </c>
      <c r="J284" s="17">
        <v>10000</v>
      </c>
    </row>
    <row r="285" spans="1:10" ht="14.25">
      <c r="A285" s="7"/>
      <c r="B285" s="204"/>
      <c r="C285" s="48"/>
      <c r="D285" s="20"/>
      <c r="E285" s="7"/>
      <c r="F285" s="21"/>
      <c r="G285" s="21"/>
      <c r="H285" s="21"/>
      <c r="I285" s="21"/>
      <c r="J285" s="21"/>
    </row>
    <row r="286" spans="1:10" ht="14.25">
      <c r="A286" s="110" t="s">
        <v>208</v>
      </c>
      <c r="B286" s="111"/>
      <c r="C286" s="149"/>
      <c r="D286" s="150"/>
      <c r="E286" s="144" t="s">
        <v>184</v>
      </c>
      <c r="F286" s="86">
        <f>F288</f>
        <v>22714</v>
      </c>
      <c r="G286" s="86">
        <f>G288</f>
        <v>87000</v>
      </c>
      <c r="H286" s="86">
        <f>H288</f>
        <v>27000</v>
      </c>
      <c r="I286" s="86">
        <f>I288</f>
        <v>0</v>
      </c>
      <c r="J286" s="86">
        <f>J288</f>
        <v>27000</v>
      </c>
    </row>
    <row r="287" spans="1:10" ht="14.25">
      <c r="A287" s="7"/>
      <c r="B287" s="58"/>
      <c r="C287" s="31">
        <v>3</v>
      </c>
      <c r="D287" s="37"/>
      <c r="E287" s="32" t="s">
        <v>13</v>
      </c>
      <c r="F287" s="90">
        <f>F288</f>
        <v>22714</v>
      </c>
      <c r="G287" s="329">
        <f>G288</f>
        <v>87000</v>
      </c>
      <c r="H287" s="329">
        <f>H288</f>
        <v>27000</v>
      </c>
      <c r="I287" s="329">
        <v>0</v>
      </c>
      <c r="J287" s="329">
        <f>J288</f>
        <v>27000</v>
      </c>
    </row>
    <row r="288" spans="1:10" ht="14.25">
      <c r="A288" s="7"/>
      <c r="B288" s="58"/>
      <c r="C288" s="31">
        <v>32</v>
      </c>
      <c r="D288" s="37"/>
      <c r="E288" s="32" t="s">
        <v>6</v>
      </c>
      <c r="F288" s="90">
        <v>22714</v>
      </c>
      <c r="G288" s="329">
        <f>G289+G290</f>
        <v>87000</v>
      </c>
      <c r="H288" s="329">
        <f>H289+H290</f>
        <v>27000</v>
      </c>
      <c r="I288" s="329">
        <v>0</v>
      </c>
      <c r="J288" s="329">
        <f>J289+J290</f>
        <v>27000</v>
      </c>
    </row>
    <row r="289" spans="1:10" ht="14.25">
      <c r="A289" s="7"/>
      <c r="B289" s="91" t="s">
        <v>90</v>
      </c>
      <c r="C289" s="92">
        <v>322</v>
      </c>
      <c r="D289" s="25">
        <v>52</v>
      </c>
      <c r="E289" s="102" t="s">
        <v>44</v>
      </c>
      <c r="F289" s="17">
        <v>5839</v>
      </c>
      <c r="G289" s="17">
        <v>7000</v>
      </c>
      <c r="H289" s="17">
        <v>7000</v>
      </c>
      <c r="I289" s="17">
        <v>0</v>
      </c>
      <c r="J289" s="17">
        <v>7000</v>
      </c>
    </row>
    <row r="290" spans="1:10" ht="14.25">
      <c r="A290" s="7"/>
      <c r="B290" s="91" t="s">
        <v>90</v>
      </c>
      <c r="C290" s="92">
        <v>323</v>
      </c>
      <c r="D290" s="25">
        <v>52</v>
      </c>
      <c r="E290" s="102" t="s">
        <v>25</v>
      </c>
      <c r="F290" s="17">
        <v>16875</v>
      </c>
      <c r="G290" s="17">
        <v>80000</v>
      </c>
      <c r="H290" s="17">
        <v>20000</v>
      </c>
      <c r="I290" s="17">
        <v>0</v>
      </c>
      <c r="J290" s="17">
        <v>20000</v>
      </c>
    </row>
    <row r="292" spans="1:10" ht="14.25">
      <c r="A292" s="216" t="s">
        <v>295</v>
      </c>
      <c r="B292" s="404"/>
      <c r="C292" s="218"/>
      <c r="D292" s="219"/>
      <c r="E292" s="220" t="s">
        <v>246</v>
      </c>
      <c r="F292" s="221">
        <f>F293</f>
        <v>0</v>
      </c>
      <c r="G292" s="221">
        <f>G293</f>
        <v>50000</v>
      </c>
      <c r="H292" s="221">
        <f>H293</f>
        <v>50000</v>
      </c>
      <c r="I292" s="221">
        <f>I293</f>
        <v>0</v>
      </c>
      <c r="J292" s="221">
        <f>J293</f>
        <v>50000</v>
      </c>
    </row>
    <row r="293" spans="1:10" ht="14.25">
      <c r="A293" s="7"/>
      <c r="B293" s="75"/>
      <c r="C293" s="31">
        <v>4</v>
      </c>
      <c r="D293" s="37"/>
      <c r="E293" s="32" t="s">
        <v>8</v>
      </c>
      <c r="F293" s="127">
        <v>0</v>
      </c>
      <c r="G293" s="226">
        <f>G294</f>
        <v>50000</v>
      </c>
      <c r="H293" s="226">
        <f>H294</f>
        <v>50000</v>
      </c>
      <c r="I293" s="226">
        <v>0</v>
      </c>
      <c r="J293" s="226">
        <f>J294</f>
        <v>50000</v>
      </c>
    </row>
    <row r="294" spans="1:10" ht="14.25">
      <c r="A294" s="7"/>
      <c r="B294" s="75"/>
      <c r="C294" s="31">
        <v>45</v>
      </c>
      <c r="D294" s="37"/>
      <c r="E294" s="32" t="s">
        <v>244</v>
      </c>
      <c r="F294" s="21">
        <v>0</v>
      </c>
      <c r="G294" s="226">
        <f>G295</f>
        <v>50000</v>
      </c>
      <c r="H294" s="226">
        <f>H295</f>
        <v>50000</v>
      </c>
      <c r="I294" s="226">
        <v>0</v>
      </c>
      <c r="J294" s="226">
        <f>J295</f>
        <v>50000</v>
      </c>
    </row>
    <row r="295" spans="1:10" ht="14.25">
      <c r="A295" s="7"/>
      <c r="B295" s="205" t="s">
        <v>90</v>
      </c>
      <c r="C295" s="154">
        <v>454</v>
      </c>
      <c r="D295" s="16">
        <v>52</v>
      </c>
      <c r="E295" s="202" t="s">
        <v>245</v>
      </c>
      <c r="F295" s="17">
        <v>0</v>
      </c>
      <c r="G295" s="17">
        <v>50000</v>
      </c>
      <c r="H295" s="17">
        <v>50000</v>
      </c>
      <c r="I295" s="17">
        <v>0</v>
      </c>
      <c r="J295" s="17">
        <v>50000</v>
      </c>
    </row>
    <row r="296" spans="1:10" ht="14.25">
      <c r="A296" s="7"/>
      <c r="B296" s="204"/>
      <c r="C296" s="403"/>
      <c r="D296" s="18"/>
      <c r="E296" s="366"/>
      <c r="F296" s="127"/>
      <c r="G296" s="127"/>
      <c r="H296" s="127"/>
      <c r="I296" s="127"/>
      <c r="J296" s="127"/>
    </row>
    <row r="297" spans="1:10" ht="14.25">
      <c r="A297" s="77" t="s">
        <v>209</v>
      </c>
      <c r="B297" s="106"/>
      <c r="C297" s="79"/>
      <c r="D297" s="166"/>
      <c r="E297" s="79" t="s">
        <v>166</v>
      </c>
      <c r="F297" s="80">
        <f>F299+F315</f>
        <v>234751</v>
      </c>
      <c r="G297" s="80">
        <f>G299+G315</f>
        <v>408000</v>
      </c>
      <c r="H297" s="80">
        <f>H299+H315</f>
        <v>360000</v>
      </c>
      <c r="I297" s="80">
        <f>I299+I315</f>
        <v>10000</v>
      </c>
      <c r="J297" s="80">
        <f>J299+J315</f>
        <v>370000</v>
      </c>
    </row>
    <row r="298" spans="1:10" ht="14.25">
      <c r="A298" s="7"/>
      <c r="B298" s="58"/>
      <c r="C298" s="7"/>
      <c r="D298" s="20"/>
      <c r="E298" s="7"/>
      <c r="F298" s="7"/>
      <c r="G298" s="7"/>
      <c r="H298" s="7"/>
      <c r="I298" s="7"/>
      <c r="J298" s="7"/>
    </row>
    <row r="299" spans="1:10" ht="14.25">
      <c r="A299" s="302" t="s">
        <v>289</v>
      </c>
      <c r="B299" s="111"/>
      <c r="C299" s="110"/>
      <c r="D299" s="128"/>
      <c r="E299" s="167" t="s">
        <v>185</v>
      </c>
      <c r="F299" s="97">
        <f>F301</f>
        <v>234751</v>
      </c>
      <c r="G299" s="97">
        <f>G309+G301</f>
        <v>378000</v>
      </c>
      <c r="H299" s="97">
        <f>H309+H301</f>
        <v>330000</v>
      </c>
      <c r="I299" s="97">
        <f>I309+I301</f>
        <v>10000</v>
      </c>
      <c r="J299" s="97">
        <f>J309+J301</f>
        <v>340000</v>
      </c>
    </row>
    <row r="300" spans="1:10" ht="14.25">
      <c r="A300" s="232"/>
      <c r="B300" s="151"/>
      <c r="C300" s="43"/>
      <c r="D300" s="129"/>
      <c r="E300" s="336"/>
      <c r="F300" s="173"/>
      <c r="G300" s="173"/>
      <c r="H300" s="173"/>
      <c r="I300" s="173"/>
      <c r="J300" s="173"/>
    </row>
    <row r="301" spans="1:10" ht="14.25">
      <c r="A301" s="209" t="s">
        <v>314</v>
      </c>
      <c r="B301" s="337"/>
      <c r="C301" s="338"/>
      <c r="D301" s="339"/>
      <c r="E301" s="300" t="s">
        <v>320</v>
      </c>
      <c r="F301" s="349">
        <f aca="true" t="shared" si="15" ref="F301:J302">F302</f>
        <v>234751</v>
      </c>
      <c r="G301" s="266">
        <f t="shared" si="15"/>
        <v>148000</v>
      </c>
      <c r="H301" s="266">
        <f t="shared" si="15"/>
        <v>100000</v>
      </c>
      <c r="I301" s="266">
        <f t="shared" si="15"/>
        <v>10000</v>
      </c>
      <c r="J301" s="266">
        <f t="shared" si="15"/>
        <v>110000</v>
      </c>
    </row>
    <row r="302" spans="1:10" ht="14.25">
      <c r="A302" s="197"/>
      <c r="B302" s="340"/>
      <c r="C302" s="31">
        <v>4</v>
      </c>
      <c r="D302" s="37"/>
      <c r="E302" s="32" t="s">
        <v>8</v>
      </c>
      <c r="F302" s="173">
        <f t="shared" si="15"/>
        <v>234751</v>
      </c>
      <c r="G302" s="173">
        <f t="shared" si="15"/>
        <v>148000</v>
      </c>
      <c r="H302" s="173">
        <f t="shared" si="15"/>
        <v>100000</v>
      </c>
      <c r="I302" s="173">
        <f t="shared" si="15"/>
        <v>10000</v>
      </c>
      <c r="J302" s="173">
        <f t="shared" si="15"/>
        <v>110000</v>
      </c>
    </row>
    <row r="303" spans="1:10" ht="14.25">
      <c r="A303" s="197"/>
      <c r="B303" s="340"/>
      <c r="C303" s="254">
        <v>42</v>
      </c>
      <c r="D303" s="258"/>
      <c r="E303" s="203" t="s">
        <v>10</v>
      </c>
      <c r="F303" s="173">
        <f>F304+F305+F306</f>
        <v>234751</v>
      </c>
      <c r="G303" s="173">
        <f>G306+G305</f>
        <v>148000</v>
      </c>
      <c r="H303" s="173">
        <f>H306+H305</f>
        <v>100000</v>
      </c>
      <c r="I303" s="173">
        <f>I306+I305+I307</f>
        <v>10000</v>
      </c>
      <c r="J303" s="173">
        <f>J306+J305+J307</f>
        <v>110000</v>
      </c>
    </row>
    <row r="304" spans="1:10" ht="14.25">
      <c r="A304" s="197"/>
      <c r="B304" s="340" t="s">
        <v>89</v>
      </c>
      <c r="C304" s="254">
        <v>421</v>
      </c>
      <c r="D304" s="258"/>
      <c r="E304" s="203" t="s">
        <v>332</v>
      </c>
      <c r="F304" s="173">
        <v>202996</v>
      </c>
      <c r="G304" s="173">
        <v>0</v>
      </c>
      <c r="H304" s="173">
        <v>0</v>
      </c>
      <c r="I304" s="173">
        <v>0</v>
      </c>
      <c r="J304" s="173">
        <v>0</v>
      </c>
    </row>
    <row r="305" spans="1:10" ht="14.25">
      <c r="A305" s="197"/>
      <c r="B305" s="340" t="s">
        <v>89</v>
      </c>
      <c r="C305" s="254">
        <v>421</v>
      </c>
      <c r="D305" s="258">
        <v>52</v>
      </c>
      <c r="E305" s="203" t="s">
        <v>321</v>
      </c>
      <c r="F305" s="173">
        <v>0</v>
      </c>
      <c r="G305" s="173">
        <v>100000</v>
      </c>
      <c r="H305" s="173">
        <v>100000</v>
      </c>
      <c r="I305" s="173">
        <v>0</v>
      </c>
      <c r="J305" s="173">
        <v>100000</v>
      </c>
    </row>
    <row r="306" spans="1:10" ht="14.25">
      <c r="A306" s="197"/>
      <c r="B306" s="205" t="s">
        <v>89</v>
      </c>
      <c r="C306" s="316">
        <v>426</v>
      </c>
      <c r="D306" s="201">
        <v>52</v>
      </c>
      <c r="E306" s="206" t="s">
        <v>315</v>
      </c>
      <c r="F306" s="103">
        <v>31755</v>
      </c>
      <c r="G306" s="103">
        <v>48000</v>
      </c>
      <c r="H306" s="103">
        <v>0</v>
      </c>
      <c r="I306" s="103">
        <v>0</v>
      </c>
      <c r="J306" s="103">
        <v>0</v>
      </c>
    </row>
    <row r="307" spans="1:10" ht="14.25">
      <c r="A307" s="232"/>
      <c r="B307" s="310" t="s">
        <v>89</v>
      </c>
      <c r="C307" s="92">
        <v>426</v>
      </c>
      <c r="D307" s="25">
        <v>71</v>
      </c>
      <c r="E307" s="206" t="s">
        <v>363</v>
      </c>
      <c r="F307" s="103"/>
      <c r="G307" s="103"/>
      <c r="H307" s="103"/>
      <c r="I307" s="103">
        <v>10000</v>
      </c>
      <c r="J307" s="103">
        <v>10000</v>
      </c>
    </row>
    <row r="308" spans="1:10" ht="14.25">
      <c r="A308" s="232"/>
      <c r="B308" s="398"/>
      <c r="C308" s="134"/>
      <c r="D308" s="129"/>
      <c r="E308" s="232"/>
      <c r="F308" s="173"/>
      <c r="G308" s="173"/>
      <c r="H308" s="173"/>
      <c r="I308" s="173"/>
      <c r="J308" s="173"/>
    </row>
    <row r="309" spans="1:10" ht="14.25">
      <c r="A309" s="209" t="s">
        <v>291</v>
      </c>
      <c r="B309" s="208"/>
      <c r="C309" s="211"/>
      <c r="D309" s="136"/>
      <c r="E309" s="300" t="s">
        <v>284</v>
      </c>
      <c r="F309" s="272">
        <f aca="true" t="shared" si="16" ref="F309:J310">F310</f>
        <v>0</v>
      </c>
      <c r="G309" s="272">
        <f t="shared" si="16"/>
        <v>230000</v>
      </c>
      <c r="H309" s="272">
        <f t="shared" si="16"/>
        <v>230000</v>
      </c>
      <c r="I309" s="272">
        <f t="shared" si="16"/>
        <v>0</v>
      </c>
      <c r="J309" s="272">
        <f t="shared" si="16"/>
        <v>230000</v>
      </c>
    </row>
    <row r="310" spans="1:10" ht="14.25">
      <c r="A310" s="7"/>
      <c r="B310" s="58"/>
      <c r="C310" s="31">
        <v>4</v>
      </c>
      <c r="D310" s="37"/>
      <c r="E310" s="32" t="s">
        <v>8</v>
      </c>
      <c r="F310" s="33">
        <f t="shared" si="16"/>
        <v>0</v>
      </c>
      <c r="G310" s="33">
        <f t="shared" si="16"/>
        <v>230000</v>
      </c>
      <c r="H310" s="33">
        <f t="shared" si="16"/>
        <v>230000</v>
      </c>
      <c r="I310" s="33">
        <v>0</v>
      </c>
      <c r="J310" s="33">
        <f t="shared" si="16"/>
        <v>230000</v>
      </c>
    </row>
    <row r="311" spans="1:10" ht="14.25">
      <c r="A311" s="7"/>
      <c r="B311" s="58"/>
      <c r="C311" s="31">
        <v>42</v>
      </c>
      <c r="D311" s="37"/>
      <c r="E311" s="32" t="s">
        <v>10</v>
      </c>
      <c r="F311" s="33">
        <v>0</v>
      </c>
      <c r="G311" s="33">
        <f>G312+G313</f>
        <v>230000</v>
      </c>
      <c r="H311" s="33">
        <f>H312+H313</f>
        <v>230000</v>
      </c>
      <c r="I311" s="33">
        <v>0</v>
      </c>
      <c r="J311" s="33">
        <f>J312+J313</f>
        <v>230000</v>
      </c>
    </row>
    <row r="312" spans="1:10" ht="14.25">
      <c r="A312" s="7"/>
      <c r="B312" s="91" t="s">
        <v>89</v>
      </c>
      <c r="C312" s="92">
        <v>426</v>
      </c>
      <c r="D312" s="25">
        <v>52</v>
      </c>
      <c r="E312" s="206" t="s">
        <v>285</v>
      </c>
      <c r="F312" s="103">
        <v>0</v>
      </c>
      <c r="G312" s="103">
        <v>150000</v>
      </c>
      <c r="H312" s="103">
        <v>150000</v>
      </c>
      <c r="I312" s="103">
        <v>0</v>
      </c>
      <c r="J312" s="103">
        <v>150000</v>
      </c>
    </row>
    <row r="313" spans="1:10" ht="14.25">
      <c r="A313" s="7"/>
      <c r="B313" s="205" t="s">
        <v>89</v>
      </c>
      <c r="C313" s="92">
        <v>426</v>
      </c>
      <c r="D313" s="309" t="s">
        <v>308</v>
      </c>
      <c r="E313" s="206" t="s">
        <v>286</v>
      </c>
      <c r="F313" s="17">
        <v>0</v>
      </c>
      <c r="G313" s="17">
        <v>80000</v>
      </c>
      <c r="H313" s="17">
        <v>80000</v>
      </c>
      <c r="I313" s="17">
        <v>0</v>
      </c>
      <c r="J313" s="17">
        <v>80000</v>
      </c>
    </row>
    <row r="314" spans="1:10" ht="14.25">
      <c r="A314" s="7"/>
      <c r="B314" s="204"/>
      <c r="C314" s="42"/>
      <c r="D314" s="82"/>
      <c r="E314" s="36"/>
      <c r="F314" s="7"/>
      <c r="G314" s="7"/>
      <c r="H314" s="7"/>
      <c r="I314" s="7"/>
      <c r="J314" s="7"/>
    </row>
    <row r="315" spans="1:10" ht="14.25">
      <c r="A315" s="302" t="s">
        <v>290</v>
      </c>
      <c r="B315" s="111"/>
      <c r="C315" s="218"/>
      <c r="D315" s="219"/>
      <c r="E315" s="265" t="s">
        <v>186</v>
      </c>
      <c r="F315" s="225">
        <v>0</v>
      </c>
      <c r="G315" s="225">
        <v>30000</v>
      </c>
      <c r="H315" s="225">
        <v>30000</v>
      </c>
      <c r="I315" s="225">
        <f>I316</f>
        <v>0</v>
      </c>
      <c r="J315" s="225">
        <f>J316</f>
        <v>30000</v>
      </c>
    </row>
    <row r="316" spans="1:10" ht="14.25">
      <c r="A316" s="7"/>
      <c r="B316" s="58"/>
      <c r="C316" s="31">
        <v>3</v>
      </c>
      <c r="D316" s="37"/>
      <c r="E316" s="32" t="s">
        <v>13</v>
      </c>
      <c r="F316" s="21">
        <v>0</v>
      </c>
      <c r="G316" s="21">
        <v>30000</v>
      </c>
      <c r="H316" s="21">
        <v>30000</v>
      </c>
      <c r="I316" s="21">
        <v>0</v>
      </c>
      <c r="J316" s="21">
        <f>J317</f>
        <v>30000</v>
      </c>
    </row>
    <row r="317" spans="1:10" ht="14.25">
      <c r="A317" s="7"/>
      <c r="B317" s="58"/>
      <c r="C317" s="31">
        <v>32</v>
      </c>
      <c r="D317" s="37"/>
      <c r="E317" s="32" t="s">
        <v>6</v>
      </c>
      <c r="F317" s="21">
        <v>0</v>
      </c>
      <c r="G317" s="21">
        <v>30000</v>
      </c>
      <c r="H317" s="21">
        <v>30000</v>
      </c>
      <c r="I317" s="21">
        <v>0</v>
      </c>
      <c r="J317" s="21">
        <f>J318</f>
        <v>30000</v>
      </c>
    </row>
    <row r="318" spans="1:10" ht="14.25">
      <c r="A318" s="7"/>
      <c r="B318" s="91" t="s">
        <v>86</v>
      </c>
      <c r="C318" s="92">
        <v>323</v>
      </c>
      <c r="D318" s="25">
        <v>52</v>
      </c>
      <c r="E318" s="92" t="s">
        <v>68</v>
      </c>
      <c r="F318" s="17">
        <v>0</v>
      </c>
      <c r="G318" s="17">
        <v>30000</v>
      </c>
      <c r="H318" s="17">
        <v>30000</v>
      </c>
      <c r="I318" s="17">
        <v>0</v>
      </c>
      <c r="J318" s="17">
        <v>30000</v>
      </c>
    </row>
    <row r="319" spans="1:10" ht="14.25">
      <c r="A319" s="7"/>
      <c r="B319" s="75"/>
      <c r="C319" s="42"/>
      <c r="D319" s="82"/>
      <c r="E319" s="42"/>
      <c r="F319" s="127"/>
      <c r="G319" s="127"/>
      <c r="H319" s="127"/>
      <c r="I319" s="127"/>
      <c r="J319" s="127"/>
    </row>
    <row r="320" spans="1:10" ht="14.25">
      <c r="A320" s="137" t="s">
        <v>162</v>
      </c>
      <c r="B320" s="168"/>
      <c r="C320" s="108"/>
      <c r="D320" s="108"/>
      <c r="E320" s="140" t="s">
        <v>167</v>
      </c>
      <c r="F320" s="125">
        <f>F321+F347+F352</f>
        <v>49125</v>
      </c>
      <c r="G320" s="125">
        <f>G321+G347+G352</f>
        <v>1100000</v>
      </c>
      <c r="H320" s="125">
        <f>H321+H347+H352</f>
        <v>1330000</v>
      </c>
      <c r="I320" s="125">
        <f>I321+I347+I352+I357</f>
        <v>10000</v>
      </c>
      <c r="J320" s="125">
        <f>J321+J347+J352+J357</f>
        <v>1340000</v>
      </c>
    </row>
    <row r="321" spans="1:10" ht="14.25">
      <c r="A321" s="262" t="s">
        <v>168</v>
      </c>
      <c r="B321" s="285"/>
      <c r="C321" s="263"/>
      <c r="D321" s="263"/>
      <c r="E321" s="264" t="s">
        <v>226</v>
      </c>
      <c r="F321" s="221">
        <f>F328+F323</f>
        <v>0</v>
      </c>
      <c r="G321" s="221">
        <f>G328+G323</f>
        <v>450000</v>
      </c>
      <c r="H321" s="221">
        <f>H328+H323+H336</f>
        <v>680000</v>
      </c>
      <c r="I321" s="221">
        <f>I328+I323+I336+I342</f>
        <v>-110000</v>
      </c>
      <c r="J321" s="221">
        <f>J328+J323+J336+J342</f>
        <v>570000</v>
      </c>
    </row>
    <row r="322" spans="6:10" ht="14.25">
      <c r="F322" s="33"/>
      <c r="G322" s="33"/>
      <c r="H322" s="33"/>
      <c r="I322" s="33"/>
      <c r="J322" s="33"/>
    </row>
    <row r="323" spans="1:10" ht="14.25">
      <c r="A323" s="209" t="s">
        <v>312</v>
      </c>
      <c r="B323" s="333"/>
      <c r="C323" s="334"/>
      <c r="D323" s="335"/>
      <c r="E323" s="209" t="s">
        <v>313</v>
      </c>
      <c r="F323" s="272"/>
      <c r="G323" s="272">
        <f aca="true" t="shared" si="17" ref="G323:J325">G324</f>
        <v>80000</v>
      </c>
      <c r="H323" s="272">
        <f t="shared" si="17"/>
        <v>20000</v>
      </c>
      <c r="I323" s="272">
        <f t="shared" si="17"/>
        <v>0</v>
      </c>
      <c r="J323" s="272">
        <f t="shared" si="17"/>
        <v>20000</v>
      </c>
    </row>
    <row r="324" spans="1:10" ht="14.25">
      <c r="A324" s="197"/>
      <c r="B324" s="204"/>
      <c r="C324" s="6">
        <v>4</v>
      </c>
      <c r="D324" s="62"/>
      <c r="E324" s="32" t="s">
        <v>8</v>
      </c>
      <c r="F324" s="33"/>
      <c r="G324" s="33">
        <f t="shared" si="17"/>
        <v>80000</v>
      </c>
      <c r="H324" s="33">
        <f t="shared" si="17"/>
        <v>20000</v>
      </c>
      <c r="I324" s="33">
        <v>0</v>
      </c>
      <c r="J324" s="33">
        <f t="shared" si="17"/>
        <v>20000</v>
      </c>
    </row>
    <row r="325" spans="1:10" ht="14.25">
      <c r="A325" s="197"/>
      <c r="B325" s="204"/>
      <c r="C325" s="31">
        <v>42</v>
      </c>
      <c r="D325" s="37"/>
      <c r="E325" s="32" t="s">
        <v>10</v>
      </c>
      <c r="F325" s="33"/>
      <c r="G325" s="33">
        <f t="shared" si="17"/>
        <v>80000</v>
      </c>
      <c r="H325" s="33">
        <f t="shared" si="17"/>
        <v>20000</v>
      </c>
      <c r="I325" s="33">
        <v>0</v>
      </c>
      <c r="J325" s="33">
        <f t="shared" si="17"/>
        <v>20000</v>
      </c>
    </row>
    <row r="326" spans="1:10" ht="14.25">
      <c r="A326" s="197"/>
      <c r="B326" s="310" t="s">
        <v>90</v>
      </c>
      <c r="C326" s="316">
        <v>426</v>
      </c>
      <c r="D326" s="201">
        <v>71</v>
      </c>
      <c r="E326" s="206" t="s">
        <v>52</v>
      </c>
      <c r="F326" s="103"/>
      <c r="G326" s="103">
        <v>80000</v>
      </c>
      <c r="H326" s="103">
        <v>20000</v>
      </c>
      <c r="I326" s="103">
        <v>0</v>
      </c>
      <c r="J326" s="103">
        <v>20000</v>
      </c>
    </row>
    <row r="328" spans="1:10" ht="14.25">
      <c r="A328" s="213" t="s">
        <v>210</v>
      </c>
      <c r="B328" s="210"/>
      <c r="C328" s="211"/>
      <c r="D328" s="212"/>
      <c r="E328" s="284" t="s">
        <v>287</v>
      </c>
      <c r="F328" s="301">
        <f>F329</f>
        <v>0</v>
      </c>
      <c r="G328" s="301">
        <f>G329</f>
        <v>370000</v>
      </c>
      <c r="H328" s="301">
        <f>H329</f>
        <v>370000</v>
      </c>
      <c r="I328" s="301">
        <f>I329</f>
        <v>-160000</v>
      </c>
      <c r="J328" s="301">
        <f>J329</f>
        <v>210000</v>
      </c>
    </row>
    <row r="329" spans="1:10" ht="14.25">
      <c r="A329" s="72"/>
      <c r="B329" s="75"/>
      <c r="C329" s="6">
        <v>4</v>
      </c>
      <c r="D329" s="62"/>
      <c r="E329" s="32" t="s">
        <v>8</v>
      </c>
      <c r="F329" s="172">
        <f>F330+F332</f>
        <v>0</v>
      </c>
      <c r="G329" s="172">
        <f>G330+G332</f>
        <v>370000</v>
      </c>
      <c r="H329" s="172">
        <f>H330+H332</f>
        <v>370000</v>
      </c>
      <c r="I329" s="172">
        <f>I330+I332</f>
        <v>-160000</v>
      </c>
      <c r="J329" s="172">
        <f>J330+J332</f>
        <v>210000</v>
      </c>
    </row>
    <row r="330" spans="1:10" ht="14.25">
      <c r="A330" s="72"/>
      <c r="B330" s="75"/>
      <c r="C330" s="31">
        <v>41</v>
      </c>
      <c r="D330" s="37"/>
      <c r="E330" s="89" t="s">
        <v>270</v>
      </c>
      <c r="F330" s="172">
        <f>F331</f>
        <v>0</v>
      </c>
      <c r="G330" s="172">
        <f>G331</f>
        <v>80000</v>
      </c>
      <c r="H330" s="172">
        <f>H331</f>
        <v>80000</v>
      </c>
      <c r="I330" s="172">
        <f>I331</f>
        <v>0</v>
      </c>
      <c r="J330" s="172">
        <f>J331</f>
        <v>80000</v>
      </c>
    </row>
    <row r="331" spans="1:10" ht="14.25">
      <c r="A331" s="72"/>
      <c r="B331" s="91"/>
      <c r="C331" s="316">
        <v>411</v>
      </c>
      <c r="D331" s="201">
        <v>52</v>
      </c>
      <c r="E331" s="206" t="s">
        <v>271</v>
      </c>
      <c r="F331" s="171">
        <v>0</v>
      </c>
      <c r="G331" s="171">
        <v>80000</v>
      </c>
      <c r="H331" s="171">
        <v>80000</v>
      </c>
      <c r="I331" s="171">
        <v>0</v>
      </c>
      <c r="J331" s="171">
        <v>80000</v>
      </c>
    </row>
    <row r="332" spans="1:10" ht="14.25">
      <c r="A332" s="72"/>
      <c r="B332" s="75"/>
      <c r="C332" s="31">
        <v>42</v>
      </c>
      <c r="D332" s="37"/>
      <c r="E332" s="32" t="s">
        <v>10</v>
      </c>
      <c r="F332" s="172">
        <f>F333+F334</f>
        <v>0</v>
      </c>
      <c r="G332" s="172">
        <f>G333+G334</f>
        <v>290000</v>
      </c>
      <c r="H332" s="172">
        <f>H333+H334</f>
        <v>290000</v>
      </c>
      <c r="I332" s="172">
        <f>I333+I334</f>
        <v>-160000</v>
      </c>
      <c r="J332" s="172">
        <f>J333+J334</f>
        <v>130000</v>
      </c>
    </row>
    <row r="333" spans="1:10" ht="14.25">
      <c r="A333" s="7"/>
      <c r="B333" s="91" t="s">
        <v>90</v>
      </c>
      <c r="C333" s="92">
        <v>426</v>
      </c>
      <c r="D333" s="25">
        <v>52</v>
      </c>
      <c r="E333" s="303" t="s">
        <v>294</v>
      </c>
      <c r="F333" s="171">
        <v>0</v>
      </c>
      <c r="G333" s="171">
        <v>240000</v>
      </c>
      <c r="H333" s="171">
        <v>240000</v>
      </c>
      <c r="I333" s="171">
        <v>-160000</v>
      </c>
      <c r="J333" s="171">
        <v>80000</v>
      </c>
    </row>
    <row r="334" spans="1:10" ht="14.25">
      <c r="A334" s="7"/>
      <c r="B334" s="91" t="s">
        <v>90</v>
      </c>
      <c r="C334" s="92">
        <v>426</v>
      </c>
      <c r="D334" s="25">
        <v>52</v>
      </c>
      <c r="E334" s="93" t="s">
        <v>108</v>
      </c>
      <c r="F334" s="171">
        <v>0</v>
      </c>
      <c r="G334" s="171">
        <v>50000</v>
      </c>
      <c r="H334" s="171">
        <v>50000</v>
      </c>
      <c r="I334" s="171">
        <v>0</v>
      </c>
      <c r="J334" s="171">
        <v>50000</v>
      </c>
    </row>
    <row r="335" spans="1:10" ht="14.25">
      <c r="A335" s="7"/>
      <c r="B335" s="75"/>
      <c r="C335" s="42"/>
      <c r="D335" s="82"/>
      <c r="E335" s="94"/>
      <c r="F335" s="172"/>
      <c r="G335" s="172"/>
      <c r="H335" s="172"/>
      <c r="I335" s="172"/>
      <c r="J335" s="172"/>
    </row>
    <row r="336" spans="1:10" ht="14.25">
      <c r="A336" s="213" t="s">
        <v>372</v>
      </c>
      <c r="B336" s="210"/>
      <c r="C336" s="211"/>
      <c r="D336" s="212"/>
      <c r="E336" s="284" t="s">
        <v>336</v>
      </c>
      <c r="F336" s="301"/>
      <c r="G336" s="301"/>
      <c r="H336" s="301">
        <f>H337</f>
        <v>290000</v>
      </c>
      <c r="I336" s="301">
        <f>I337</f>
        <v>0</v>
      </c>
      <c r="J336" s="301">
        <f>J337</f>
        <v>290000</v>
      </c>
    </row>
    <row r="337" spans="1:10" ht="14.25">
      <c r="A337" s="72"/>
      <c r="B337" s="75"/>
      <c r="C337" s="6">
        <v>4</v>
      </c>
      <c r="D337" s="62"/>
      <c r="E337" s="32" t="s">
        <v>8</v>
      </c>
      <c r="F337" s="172"/>
      <c r="G337" s="172"/>
      <c r="H337" s="172">
        <f>H338</f>
        <v>290000</v>
      </c>
      <c r="I337" s="172">
        <v>0</v>
      </c>
      <c r="J337" s="172">
        <f>J338</f>
        <v>290000</v>
      </c>
    </row>
    <row r="338" spans="1:10" ht="14.25">
      <c r="A338" s="72"/>
      <c r="B338" s="75"/>
      <c r="C338" s="31">
        <v>42</v>
      </c>
      <c r="D338" s="37"/>
      <c r="E338" s="32" t="s">
        <v>10</v>
      </c>
      <c r="F338" s="172">
        <f>F339+F340</f>
        <v>0</v>
      </c>
      <c r="G338" s="172">
        <v>0</v>
      </c>
      <c r="H338" s="172">
        <f>H339+H340</f>
        <v>290000</v>
      </c>
      <c r="I338" s="172">
        <v>0</v>
      </c>
      <c r="J338" s="172">
        <f>J339+J340</f>
        <v>290000</v>
      </c>
    </row>
    <row r="339" spans="1:10" ht="14.25">
      <c r="A339" s="7"/>
      <c r="B339" s="174" t="s">
        <v>90</v>
      </c>
      <c r="C339" s="92">
        <v>426</v>
      </c>
      <c r="D339" s="25">
        <v>71</v>
      </c>
      <c r="E339" s="303" t="s">
        <v>337</v>
      </c>
      <c r="F339" s="355">
        <v>0</v>
      </c>
      <c r="G339" s="355">
        <v>0</v>
      </c>
      <c r="H339" s="355">
        <v>240000</v>
      </c>
      <c r="I339" s="355">
        <v>0</v>
      </c>
      <c r="J339" s="355">
        <v>240000</v>
      </c>
    </row>
    <row r="340" spans="1:10" ht="14.25">
      <c r="A340" s="7"/>
      <c r="B340" s="174" t="s">
        <v>90</v>
      </c>
      <c r="C340" s="92">
        <v>426</v>
      </c>
      <c r="D340" s="25">
        <v>71</v>
      </c>
      <c r="E340" s="93" t="s">
        <v>108</v>
      </c>
      <c r="F340" s="355">
        <v>0</v>
      </c>
      <c r="G340" s="355">
        <v>0</v>
      </c>
      <c r="H340" s="355">
        <v>50000</v>
      </c>
      <c r="I340" s="355">
        <v>0</v>
      </c>
      <c r="J340" s="355">
        <v>50000</v>
      </c>
    </row>
    <row r="341" spans="1:10" ht="14.25">
      <c r="A341" s="7"/>
      <c r="B341" s="81"/>
      <c r="C341" s="42"/>
      <c r="D341" s="82"/>
      <c r="E341" s="94"/>
      <c r="F341" s="356"/>
      <c r="G341" s="356"/>
      <c r="H341" s="356"/>
      <c r="I341" s="356"/>
      <c r="J341" s="356"/>
    </row>
    <row r="342" spans="1:10" ht="15.75">
      <c r="A342" s="400" t="s">
        <v>373</v>
      </c>
      <c r="B342" s="401"/>
      <c r="C342" s="400"/>
      <c r="D342" s="400"/>
      <c r="E342" s="400" t="s">
        <v>374</v>
      </c>
      <c r="F342" s="402"/>
      <c r="G342" s="402"/>
      <c r="H342" s="402"/>
      <c r="I342" s="402">
        <f aca="true" t="shared" si="18" ref="I342:J344">I343</f>
        <v>50000</v>
      </c>
      <c r="J342" s="402">
        <f t="shared" si="18"/>
        <v>50000</v>
      </c>
    </row>
    <row r="343" spans="1:10" ht="14.25">
      <c r="A343" s="7"/>
      <c r="B343" s="81"/>
      <c r="C343" s="6">
        <v>4</v>
      </c>
      <c r="D343" s="62"/>
      <c r="E343" s="32" t="s">
        <v>8</v>
      </c>
      <c r="F343" s="356"/>
      <c r="G343" s="356"/>
      <c r="H343" s="356"/>
      <c r="I343" s="356">
        <f t="shared" si="18"/>
        <v>50000</v>
      </c>
      <c r="J343" s="356">
        <f t="shared" si="18"/>
        <v>50000</v>
      </c>
    </row>
    <row r="344" spans="1:10" ht="14.25">
      <c r="A344" s="7"/>
      <c r="B344" s="81"/>
      <c r="C344" s="31">
        <v>42</v>
      </c>
      <c r="D344" s="37"/>
      <c r="E344" s="32" t="s">
        <v>10</v>
      </c>
      <c r="F344" s="356"/>
      <c r="G344" s="356"/>
      <c r="H344" s="356"/>
      <c r="I344" s="356">
        <f t="shared" si="18"/>
        <v>50000</v>
      </c>
      <c r="J344" s="356">
        <f t="shared" si="18"/>
        <v>50000</v>
      </c>
    </row>
    <row r="345" spans="1:10" ht="14.25">
      <c r="A345" s="7"/>
      <c r="B345" s="276" t="s">
        <v>90</v>
      </c>
      <c r="C345" s="92">
        <v>426</v>
      </c>
      <c r="D345" s="25">
        <v>71</v>
      </c>
      <c r="E345" s="303" t="s">
        <v>374</v>
      </c>
      <c r="F345" s="355"/>
      <c r="G345" s="355"/>
      <c r="H345" s="355"/>
      <c r="I345" s="355">
        <v>50000</v>
      </c>
      <c r="J345" s="355">
        <v>50000</v>
      </c>
    </row>
    <row r="346" spans="1:10" ht="14.25">
      <c r="A346" s="7"/>
      <c r="B346" s="276"/>
      <c r="C346" s="42"/>
      <c r="D346" s="82"/>
      <c r="E346" s="277"/>
      <c r="F346" s="356"/>
      <c r="G346" s="356"/>
      <c r="H346" s="356"/>
      <c r="I346" s="356"/>
      <c r="J346" s="356"/>
    </row>
    <row r="347" spans="1:10" ht="14.25">
      <c r="A347" s="273" t="s">
        <v>218</v>
      </c>
      <c r="B347" s="217"/>
      <c r="C347" s="218"/>
      <c r="D347" s="219"/>
      <c r="E347" s="262" t="s">
        <v>224</v>
      </c>
      <c r="F347" s="221">
        <f aca="true" t="shared" si="19" ref="F347:J349">F348</f>
        <v>0</v>
      </c>
      <c r="G347" s="221">
        <f t="shared" si="19"/>
        <v>600000</v>
      </c>
      <c r="H347" s="221">
        <f t="shared" si="19"/>
        <v>600000</v>
      </c>
      <c r="I347" s="221">
        <f t="shared" si="19"/>
        <v>0</v>
      </c>
      <c r="J347" s="221">
        <f t="shared" si="19"/>
        <v>600000</v>
      </c>
    </row>
    <row r="348" spans="1:10" ht="14.25">
      <c r="A348" s="43"/>
      <c r="B348" s="81"/>
      <c r="C348" s="6">
        <v>4</v>
      </c>
      <c r="D348" s="62"/>
      <c r="E348" s="32" t="s">
        <v>8</v>
      </c>
      <c r="F348" s="33">
        <f t="shared" si="19"/>
        <v>0</v>
      </c>
      <c r="G348" s="33">
        <f t="shared" si="19"/>
        <v>600000</v>
      </c>
      <c r="H348" s="33">
        <f t="shared" si="19"/>
        <v>600000</v>
      </c>
      <c r="I348" s="33">
        <v>0</v>
      </c>
      <c r="J348" s="33">
        <f t="shared" si="19"/>
        <v>600000</v>
      </c>
    </row>
    <row r="349" spans="1:10" ht="14.25">
      <c r="A349" s="43"/>
      <c r="B349" s="81"/>
      <c r="C349" s="31">
        <v>42</v>
      </c>
      <c r="D349" s="37"/>
      <c r="E349" s="32" t="s">
        <v>225</v>
      </c>
      <c r="F349" s="33">
        <f t="shared" si="19"/>
        <v>0</v>
      </c>
      <c r="G349" s="33">
        <f t="shared" si="19"/>
        <v>600000</v>
      </c>
      <c r="H349" s="33">
        <f t="shared" si="19"/>
        <v>600000</v>
      </c>
      <c r="I349" s="33">
        <v>0</v>
      </c>
      <c r="J349" s="33">
        <f t="shared" si="19"/>
        <v>600000</v>
      </c>
    </row>
    <row r="350" spans="1:10" ht="14.25">
      <c r="A350" s="43"/>
      <c r="B350" s="174" t="s">
        <v>90</v>
      </c>
      <c r="C350" s="92">
        <v>421</v>
      </c>
      <c r="D350" s="201">
        <v>52</v>
      </c>
      <c r="E350" s="206" t="s">
        <v>250</v>
      </c>
      <c r="F350" s="103">
        <v>0</v>
      </c>
      <c r="G350" s="103">
        <v>600000</v>
      </c>
      <c r="H350" s="103">
        <v>600000</v>
      </c>
      <c r="I350" s="103">
        <v>0</v>
      </c>
      <c r="J350" s="103">
        <v>600000</v>
      </c>
    </row>
    <row r="351" spans="1:10" ht="14.25">
      <c r="A351" s="43"/>
      <c r="B351" s="81"/>
      <c r="C351" s="42"/>
      <c r="D351" s="258"/>
      <c r="E351" s="203"/>
      <c r="F351" s="33"/>
      <c r="G351" s="33"/>
      <c r="H351" s="33"/>
      <c r="I351" s="33"/>
      <c r="J351" s="33"/>
    </row>
    <row r="352" spans="1:10" ht="14.25">
      <c r="A352" s="216" t="s">
        <v>261</v>
      </c>
      <c r="B352" s="217"/>
      <c r="C352" s="218"/>
      <c r="D352" s="274"/>
      <c r="E352" s="220" t="s">
        <v>288</v>
      </c>
      <c r="F352" s="221">
        <v>49125</v>
      </c>
      <c r="G352" s="221">
        <v>50000</v>
      </c>
      <c r="H352" s="221">
        <v>50000</v>
      </c>
      <c r="I352" s="221">
        <f>I353</f>
        <v>0</v>
      </c>
      <c r="J352" s="221">
        <f>J353</f>
        <v>50000</v>
      </c>
    </row>
    <row r="353" spans="1:10" ht="14.25">
      <c r="A353" s="43"/>
      <c r="C353" s="6">
        <v>4</v>
      </c>
      <c r="D353" s="62"/>
      <c r="E353" s="32" t="s">
        <v>8</v>
      </c>
      <c r="F353" s="33">
        <v>49125</v>
      </c>
      <c r="G353" s="33">
        <v>50000</v>
      </c>
      <c r="H353" s="33">
        <v>50000</v>
      </c>
      <c r="I353" s="33">
        <v>0</v>
      </c>
      <c r="J353" s="33">
        <f>J354</f>
        <v>50000</v>
      </c>
    </row>
    <row r="354" spans="1:10" ht="14.25">
      <c r="A354" s="43"/>
      <c r="B354" s="81"/>
      <c r="C354" s="42">
        <v>45</v>
      </c>
      <c r="D354" s="258"/>
      <c r="E354" s="203" t="s">
        <v>263</v>
      </c>
      <c r="F354" s="33">
        <v>49125</v>
      </c>
      <c r="G354" s="33">
        <v>50000</v>
      </c>
      <c r="H354" s="33">
        <v>50000</v>
      </c>
      <c r="I354" s="33">
        <v>0</v>
      </c>
      <c r="J354" s="33">
        <f>J355</f>
        <v>50000</v>
      </c>
    </row>
    <row r="355" spans="1:10" ht="14.25">
      <c r="A355" s="43"/>
      <c r="B355" s="310" t="s">
        <v>90</v>
      </c>
      <c r="C355" s="92">
        <v>454</v>
      </c>
      <c r="D355" s="25">
        <v>52</v>
      </c>
      <c r="E355" s="303" t="s">
        <v>262</v>
      </c>
      <c r="F355" s="103">
        <v>49125</v>
      </c>
      <c r="G355" s="103">
        <v>50000</v>
      </c>
      <c r="H355" s="103">
        <v>50000</v>
      </c>
      <c r="I355" s="103">
        <v>0</v>
      </c>
      <c r="J355" s="103">
        <v>50000</v>
      </c>
    </row>
    <row r="356" spans="1:10" ht="14.25">
      <c r="A356" s="43"/>
      <c r="B356" s="276"/>
      <c r="C356" s="42"/>
      <c r="D356" s="82"/>
      <c r="E356" s="277"/>
      <c r="F356" s="33"/>
      <c r="G356" s="33"/>
      <c r="H356" s="33"/>
      <c r="I356" s="33"/>
      <c r="J356" s="33"/>
    </row>
    <row r="357" spans="1:10" ht="14.25">
      <c r="A357" s="409" t="s">
        <v>375</v>
      </c>
      <c r="B357" s="405"/>
      <c r="C357" s="406"/>
      <c r="D357" s="407"/>
      <c r="E357" s="410" t="s">
        <v>376</v>
      </c>
      <c r="F357" s="408"/>
      <c r="G357" s="408"/>
      <c r="H357" s="408"/>
      <c r="I357" s="408">
        <f aca="true" t="shared" si="20" ref="I357:J359">I358</f>
        <v>120000</v>
      </c>
      <c r="J357" s="408">
        <f t="shared" si="20"/>
        <v>120000</v>
      </c>
    </row>
    <row r="358" spans="1:10" ht="14.25">
      <c r="A358" s="43"/>
      <c r="C358" s="6">
        <v>4</v>
      </c>
      <c r="D358" s="62"/>
      <c r="E358" s="32" t="s">
        <v>8</v>
      </c>
      <c r="F358" s="33"/>
      <c r="G358" s="33"/>
      <c r="H358" s="33"/>
      <c r="I358" s="33">
        <f t="shared" si="20"/>
        <v>120000</v>
      </c>
      <c r="J358" s="33">
        <f t="shared" si="20"/>
        <v>120000</v>
      </c>
    </row>
    <row r="359" spans="1:10" ht="14.25">
      <c r="A359" s="43"/>
      <c r="B359" s="276"/>
      <c r="C359" s="31">
        <v>42</v>
      </c>
      <c r="D359" s="37"/>
      <c r="E359" s="32" t="s">
        <v>10</v>
      </c>
      <c r="F359" s="33"/>
      <c r="G359" s="33"/>
      <c r="H359" s="33"/>
      <c r="I359" s="33">
        <f t="shared" si="20"/>
        <v>120000</v>
      </c>
      <c r="J359" s="33">
        <f t="shared" si="20"/>
        <v>120000</v>
      </c>
    </row>
    <row r="360" spans="1:10" ht="14.25">
      <c r="A360" s="43"/>
      <c r="B360" s="310" t="s">
        <v>90</v>
      </c>
      <c r="C360" s="92">
        <v>422</v>
      </c>
      <c r="D360" s="25">
        <v>52</v>
      </c>
      <c r="E360" s="303" t="s">
        <v>377</v>
      </c>
      <c r="F360" s="103"/>
      <c r="G360" s="103"/>
      <c r="H360" s="103"/>
      <c r="I360" s="103">
        <v>120000</v>
      </c>
      <c r="J360" s="103">
        <v>120000</v>
      </c>
    </row>
    <row r="361" spans="1:10" ht="14.25">
      <c r="A361" s="43"/>
      <c r="B361" s="276"/>
      <c r="C361" s="42"/>
      <c r="D361" s="82"/>
      <c r="E361" s="277"/>
      <c r="F361" s="173"/>
      <c r="G361" s="173"/>
      <c r="H361" s="173"/>
      <c r="I361" s="173"/>
      <c r="J361" s="173"/>
    </row>
    <row r="362" spans="1:10" ht="14.25">
      <c r="A362" s="175" t="s">
        <v>190</v>
      </c>
      <c r="B362" s="156"/>
      <c r="C362" s="176"/>
      <c r="D362" s="177"/>
      <c r="E362" s="178" t="s">
        <v>187</v>
      </c>
      <c r="F362" s="80">
        <f>F365+F371+F376</f>
        <v>620584</v>
      </c>
      <c r="G362" s="80">
        <f>G365+G371+G376</f>
        <v>3395000</v>
      </c>
      <c r="H362" s="80">
        <f>H365+H371+H376</f>
        <v>3245000</v>
      </c>
      <c r="I362" s="80"/>
      <c r="J362" s="80">
        <f>J365+J371+J376</f>
        <v>3245000</v>
      </c>
    </row>
    <row r="363" spans="1:10" ht="14.25">
      <c r="A363" s="36"/>
      <c r="B363" s="169"/>
      <c r="C363" s="37"/>
      <c r="D363" s="37"/>
      <c r="E363" s="196"/>
      <c r="F363" s="313"/>
      <c r="G363" s="313"/>
      <c r="H363" s="313"/>
      <c r="I363" s="313"/>
      <c r="J363" s="313" t="s">
        <v>223</v>
      </c>
    </row>
    <row r="364" spans="1:10" ht="14.25">
      <c r="A364" s="16">
        <v>1</v>
      </c>
      <c r="B364" s="73" t="s">
        <v>77</v>
      </c>
      <c r="C364" s="35">
        <v>3</v>
      </c>
      <c r="D364" s="35">
        <v>4</v>
      </c>
      <c r="E364" s="15">
        <v>5</v>
      </c>
      <c r="F364" s="199">
        <v>6</v>
      </c>
      <c r="G364" s="199">
        <v>7</v>
      </c>
      <c r="H364" s="199">
        <v>8</v>
      </c>
      <c r="I364" s="199">
        <v>9</v>
      </c>
      <c r="J364" s="199">
        <v>10</v>
      </c>
    </row>
    <row r="365" spans="1:10" ht="14.25">
      <c r="A365" s="273" t="s">
        <v>211</v>
      </c>
      <c r="B365" s="275"/>
      <c r="C365" s="273"/>
      <c r="D365" s="224"/>
      <c r="E365" s="216" t="s">
        <v>319</v>
      </c>
      <c r="F365" s="225">
        <f aca="true" t="shared" si="21" ref="F365:J366">F366</f>
        <v>61458</v>
      </c>
      <c r="G365" s="225">
        <f t="shared" si="21"/>
        <v>210000</v>
      </c>
      <c r="H365" s="225">
        <f t="shared" si="21"/>
        <v>210000</v>
      </c>
      <c r="I365" s="225">
        <f t="shared" si="21"/>
        <v>0</v>
      </c>
      <c r="J365" s="225">
        <f t="shared" si="21"/>
        <v>210000</v>
      </c>
    </row>
    <row r="366" spans="1:10" ht="14.25">
      <c r="A366" s="7"/>
      <c r="B366" s="75"/>
      <c r="C366" s="31">
        <v>3</v>
      </c>
      <c r="D366" s="37"/>
      <c r="E366" s="32" t="s">
        <v>13</v>
      </c>
      <c r="F366" s="21">
        <f t="shared" si="21"/>
        <v>61458</v>
      </c>
      <c r="G366" s="21">
        <f t="shared" si="21"/>
        <v>210000</v>
      </c>
      <c r="H366" s="21">
        <f t="shared" si="21"/>
        <v>210000</v>
      </c>
      <c r="I366" s="21">
        <v>0</v>
      </c>
      <c r="J366" s="21">
        <f t="shared" si="21"/>
        <v>210000</v>
      </c>
    </row>
    <row r="367" spans="1:10" ht="14.25">
      <c r="A367" s="7"/>
      <c r="B367" s="75"/>
      <c r="C367" s="31">
        <v>32</v>
      </c>
      <c r="D367" s="37"/>
      <c r="E367" s="32" t="s">
        <v>6</v>
      </c>
      <c r="F367" s="21">
        <f>F368+F369</f>
        <v>61458</v>
      </c>
      <c r="G367" s="21">
        <f>G368+G369</f>
        <v>210000</v>
      </c>
      <c r="H367" s="21">
        <f>H368+H369</f>
        <v>210000</v>
      </c>
      <c r="I367" s="21">
        <v>0</v>
      </c>
      <c r="J367" s="21">
        <f>J368+J369</f>
        <v>210000</v>
      </c>
    </row>
    <row r="368" spans="1:10" ht="14.25">
      <c r="A368" s="7"/>
      <c r="B368" s="91" t="s">
        <v>88</v>
      </c>
      <c r="C368" s="92">
        <v>322</v>
      </c>
      <c r="D368" s="25">
        <v>52</v>
      </c>
      <c r="E368" s="102" t="s">
        <v>44</v>
      </c>
      <c r="F368" s="17">
        <v>4438</v>
      </c>
      <c r="G368" s="17">
        <v>10000</v>
      </c>
      <c r="H368" s="17">
        <v>10000</v>
      </c>
      <c r="I368" s="17">
        <v>0</v>
      </c>
      <c r="J368" s="17">
        <v>10000</v>
      </c>
    </row>
    <row r="369" spans="1:10" ht="14.25">
      <c r="A369" s="7"/>
      <c r="B369" s="174" t="s">
        <v>88</v>
      </c>
      <c r="C369" s="92">
        <v>323</v>
      </c>
      <c r="D369" s="25">
        <v>52</v>
      </c>
      <c r="E369" s="102" t="s">
        <v>68</v>
      </c>
      <c r="F369" s="17">
        <v>57020</v>
      </c>
      <c r="G369" s="17">
        <v>200000</v>
      </c>
      <c r="H369" s="17">
        <v>200000</v>
      </c>
      <c r="I369" s="17">
        <v>0</v>
      </c>
      <c r="J369" s="17">
        <v>200000</v>
      </c>
    </row>
    <row r="370" spans="1:10" ht="14.25">
      <c r="A370" s="7"/>
      <c r="B370" s="81"/>
      <c r="C370" s="42"/>
      <c r="D370" s="82"/>
      <c r="E370" s="36"/>
      <c r="F370" s="127"/>
      <c r="G370" s="127"/>
      <c r="H370" s="127"/>
      <c r="I370" s="127"/>
      <c r="J370" s="127"/>
    </row>
    <row r="371" spans="1:10" ht="14.25">
      <c r="A371" s="273" t="s">
        <v>212</v>
      </c>
      <c r="B371" s="275"/>
      <c r="C371" s="273"/>
      <c r="D371" s="224"/>
      <c r="E371" s="265" t="s">
        <v>164</v>
      </c>
      <c r="F371" s="330">
        <f aca="true" t="shared" si="22" ref="F371:J373">F372</f>
        <v>8888</v>
      </c>
      <c r="G371" s="330">
        <f t="shared" si="22"/>
        <v>15000</v>
      </c>
      <c r="H371" s="330">
        <f t="shared" si="22"/>
        <v>15000</v>
      </c>
      <c r="I371" s="330">
        <f t="shared" si="22"/>
        <v>0</v>
      </c>
      <c r="J371" s="330">
        <f t="shared" si="22"/>
        <v>15000</v>
      </c>
    </row>
    <row r="372" spans="1:10" ht="14.25">
      <c r="A372" s="7"/>
      <c r="B372" s="75"/>
      <c r="C372" s="31">
        <v>3</v>
      </c>
      <c r="D372" s="37"/>
      <c r="E372" s="32" t="s">
        <v>13</v>
      </c>
      <c r="F372" s="226">
        <f t="shared" si="22"/>
        <v>8888</v>
      </c>
      <c r="G372" s="226">
        <f t="shared" si="22"/>
        <v>15000</v>
      </c>
      <c r="H372" s="226">
        <f t="shared" si="22"/>
        <v>15000</v>
      </c>
      <c r="I372" s="226">
        <v>0</v>
      </c>
      <c r="J372" s="226">
        <f t="shared" si="22"/>
        <v>15000</v>
      </c>
    </row>
    <row r="373" spans="1:10" ht="14.25">
      <c r="A373" s="7"/>
      <c r="B373" s="75"/>
      <c r="C373" s="31">
        <v>32</v>
      </c>
      <c r="D373" s="37"/>
      <c r="E373" s="32" t="s">
        <v>6</v>
      </c>
      <c r="F373" s="226">
        <f t="shared" si="22"/>
        <v>8888</v>
      </c>
      <c r="G373" s="226">
        <f t="shared" si="22"/>
        <v>15000</v>
      </c>
      <c r="H373" s="226">
        <f t="shared" si="22"/>
        <v>15000</v>
      </c>
      <c r="I373" s="226">
        <v>0</v>
      </c>
      <c r="J373" s="226">
        <f t="shared" si="22"/>
        <v>15000</v>
      </c>
    </row>
    <row r="374" spans="1:10" ht="14.25">
      <c r="A374" s="7"/>
      <c r="B374" s="91" t="s">
        <v>88</v>
      </c>
      <c r="C374" s="92">
        <v>323</v>
      </c>
      <c r="D374" s="25">
        <v>52</v>
      </c>
      <c r="E374" s="102" t="s">
        <v>68</v>
      </c>
      <c r="F374" s="17">
        <v>8888</v>
      </c>
      <c r="G374" s="17">
        <v>15000</v>
      </c>
      <c r="H374" s="17">
        <v>15000</v>
      </c>
      <c r="I374" s="17">
        <v>0</v>
      </c>
      <c r="J374" s="17">
        <v>15000</v>
      </c>
    </row>
    <row r="375" spans="1:10" ht="14.25">
      <c r="A375" s="59"/>
      <c r="B375" s="179"/>
      <c r="C375" s="162"/>
      <c r="D375" s="20"/>
      <c r="E375" s="170"/>
      <c r="F375" s="163"/>
      <c r="G375" s="163"/>
      <c r="H375" s="163"/>
      <c r="I375" s="163"/>
      <c r="J375" s="163"/>
    </row>
    <row r="376" spans="1:10" ht="14.25">
      <c r="A376" s="180" t="s">
        <v>213</v>
      </c>
      <c r="B376" s="111"/>
      <c r="C376" s="181"/>
      <c r="D376" s="182"/>
      <c r="E376" s="183" t="s">
        <v>169</v>
      </c>
      <c r="F376" s="184">
        <f>F378+F388+F399+F383+F393+F405</f>
        <v>550238</v>
      </c>
      <c r="G376" s="331">
        <f>G378+G388+G399+G383+G393+G405+G411</f>
        <v>3170000</v>
      </c>
      <c r="H376" s="331">
        <f>H378+H388+H399+H383+H393+H405+H411</f>
        <v>3020000</v>
      </c>
      <c r="I376" s="331">
        <f>I378+I388+I399+I383+I393+I405+I411</f>
        <v>0</v>
      </c>
      <c r="J376" s="331">
        <f>J378+J388+J399+J383+J393+J405+J411</f>
        <v>3020000</v>
      </c>
    </row>
    <row r="377" spans="1:10" ht="14.25">
      <c r="A377" s="7"/>
      <c r="B377" s="75"/>
      <c r="C377" s="42"/>
      <c r="D377" s="82"/>
      <c r="E377" s="94"/>
      <c r="F377" s="21"/>
      <c r="G377" s="21"/>
      <c r="H377" s="21"/>
      <c r="I377" s="21"/>
      <c r="J377" s="21"/>
    </row>
    <row r="378" spans="1:10" ht="14.25">
      <c r="A378" s="185" t="s">
        <v>214</v>
      </c>
      <c r="B378" s="131"/>
      <c r="C378" s="135"/>
      <c r="D378" s="136"/>
      <c r="E378" s="284" t="s">
        <v>251</v>
      </c>
      <c r="F378" s="133">
        <f aca="true" t="shared" si="23" ref="F378:J380">F379</f>
        <v>299466</v>
      </c>
      <c r="G378" s="133">
        <f t="shared" si="23"/>
        <v>300000</v>
      </c>
      <c r="H378" s="133">
        <f t="shared" si="23"/>
        <v>300000</v>
      </c>
      <c r="I378" s="133">
        <v>0</v>
      </c>
      <c r="J378" s="133">
        <f t="shared" si="23"/>
        <v>300000</v>
      </c>
    </row>
    <row r="379" spans="1:10" ht="14.25">
      <c r="A379" s="7"/>
      <c r="B379" s="75"/>
      <c r="C379" s="6">
        <v>4</v>
      </c>
      <c r="D379" s="62"/>
      <c r="E379" s="32" t="s">
        <v>8</v>
      </c>
      <c r="F379" s="234">
        <f t="shared" si="23"/>
        <v>299466</v>
      </c>
      <c r="G379" s="234">
        <f t="shared" si="23"/>
        <v>300000</v>
      </c>
      <c r="H379" s="234">
        <f t="shared" si="23"/>
        <v>300000</v>
      </c>
      <c r="I379" s="234">
        <v>0</v>
      </c>
      <c r="J379" s="234">
        <f t="shared" si="23"/>
        <v>300000</v>
      </c>
    </row>
    <row r="380" spans="1:10" ht="14.25">
      <c r="A380" s="7"/>
      <c r="B380" s="75"/>
      <c r="C380" s="31">
        <v>42</v>
      </c>
      <c r="D380" s="37"/>
      <c r="E380" s="32" t="s">
        <v>10</v>
      </c>
      <c r="F380" s="234">
        <f t="shared" si="23"/>
        <v>299466</v>
      </c>
      <c r="G380" s="234">
        <f t="shared" si="23"/>
        <v>300000</v>
      </c>
      <c r="H380" s="234">
        <f t="shared" si="23"/>
        <v>300000</v>
      </c>
      <c r="I380" s="234">
        <v>0</v>
      </c>
      <c r="J380" s="234">
        <f t="shared" si="23"/>
        <v>300000</v>
      </c>
    </row>
    <row r="381" spans="1:10" ht="14.25">
      <c r="A381" s="7"/>
      <c r="B381" s="91" t="s">
        <v>88</v>
      </c>
      <c r="C381" s="92">
        <v>421</v>
      </c>
      <c r="D381" s="25">
        <v>52</v>
      </c>
      <c r="E381" s="93" t="s">
        <v>50</v>
      </c>
      <c r="F381" s="103">
        <v>299466</v>
      </c>
      <c r="G381" s="103">
        <v>300000</v>
      </c>
      <c r="H381" s="103">
        <v>300000</v>
      </c>
      <c r="I381" s="103">
        <v>0</v>
      </c>
      <c r="J381" s="103">
        <v>300000</v>
      </c>
    </row>
    <row r="382" spans="1:10" ht="14.25">
      <c r="A382" s="7"/>
      <c r="B382" s="75"/>
      <c r="C382" s="42"/>
      <c r="D382" s="82"/>
      <c r="E382" s="94"/>
      <c r="F382" s="127"/>
      <c r="G382" s="127"/>
      <c r="H382" s="127"/>
      <c r="I382" s="127"/>
      <c r="J382" s="127"/>
    </row>
    <row r="383" spans="1:10" ht="14.25">
      <c r="A383" s="238" t="s">
        <v>253</v>
      </c>
      <c r="B383" s="131"/>
      <c r="C383" s="135"/>
      <c r="D383" s="136"/>
      <c r="E383" s="233" t="s">
        <v>255</v>
      </c>
      <c r="F383" s="133">
        <f aca="true" t="shared" si="24" ref="F383:J385">F384</f>
        <v>250772</v>
      </c>
      <c r="G383" s="133">
        <f t="shared" si="24"/>
        <v>300000</v>
      </c>
      <c r="H383" s="133">
        <f t="shared" si="24"/>
        <v>300000</v>
      </c>
      <c r="I383" s="133">
        <v>0</v>
      </c>
      <c r="J383" s="133">
        <f t="shared" si="24"/>
        <v>300000</v>
      </c>
    </row>
    <row r="384" spans="1:10" ht="14.25">
      <c r="A384" s="7"/>
      <c r="B384" s="75"/>
      <c r="C384" s="6">
        <v>4</v>
      </c>
      <c r="D384" s="62"/>
      <c r="E384" s="32" t="s">
        <v>8</v>
      </c>
      <c r="F384" s="234">
        <f t="shared" si="24"/>
        <v>250772</v>
      </c>
      <c r="G384" s="234">
        <f t="shared" si="24"/>
        <v>300000</v>
      </c>
      <c r="H384" s="234">
        <f t="shared" si="24"/>
        <v>300000</v>
      </c>
      <c r="I384" s="234">
        <v>0</v>
      </c>
      <c r="J384" s="234">
        <f t="shared" si="24"/>
        <v>300000</v>
      </c>
    </row>
    <row r="385" spans="1:10" ht="14.25">
      <c r="A385" s="7"/>
      <c r="B385" s="75"/>
      <c r="C385" s="31">
        <v>42</v>
      </c>
      <c r="D385" s="37"/>
      <c r="E385" s="32" t="s">
        <v>10</v>
      </c>
      <c r="F385" s="234">
        <f t="shared" si="24"/>
        <v>250772</v>
      </c>
      <c r="G385" s="234">
        <f t="shared" si="24"/>
        <v>300000</v>
      </c>
      <c r="H385" s="234">
        <f t="shared" si="24"/>
        <v>300000</v>
      </c>
      <c r="I385" s="234">
        <v>0</v>
      </c>
      <c r="J385" s="234">
        <f t="shared" si="24"/>
        <v>300000</v>
      </c>
    </row>
    <row r="386" spans="1:10" ht="14.25">
      <c r="A386" s="7"/>
      <c r="B386" s="91" t="s">
        <v>88</v>
      </c>
      <c r="C386" s="92">
        <v>421</v>
      </c>
      <c r="D386" s="25">
        <v>52</v>
      </c>
      <c r="E386" s="93" t="s">
        <v>50</v>
      </c>
      <c r="F386" s="17">
        <v>250772</v>
      </c>
      <c r="G386" s="17">
        <v>300000</v>
      </c>
      <c r="H386" s="17">
        <v>300000</v>
      </c>
      <c r="I386" s="17">
        <v>0</v>
      </c>
      <c r="J386" s="17">
        <v>300000</v>
      </c>
    </row>
    <row r="387" spans="1:10" ht="14.25">
      <c r="A387" s="59"/>
      <c r="B387" s="179"/>
      <c r="C387" s="162"/>
      <c r="D387" s="20"/>
      <c r="E387" s="170"/>
      <c r="F387" s="163"/>
      <c r="G387" s="163"/>
      <c r="H387" s="163"/>
      <c r="I387" s="163"/>
      <c r="J387" s="163"/>
    </row>
    <row r="388" spans="1:10" ht="14.25">
      <c r="A388" s="235" t="s">
        <v>272</v>
      </c>
      <c r="B388" s="186"/>
      <c r="C388" s="164"/>
      <c r="D388" s="132"/>
      <c r="E388" s="236" t="s">
        <v>252</v>
      </c>
      <c r="F388" s="165">
        <f aca="true" t="shared" si="25" ref="F388:J390">F389</f>
        <v>0</v>
      </c>
      <c r="G388" s="165">
        <f t="shared" si="25"/>
        <v>600000</v>
      </c>
      <c r="H388" s="165">
        <f t="shared" si="25"/>
        <v>600000</v>
      </c>
      <c r="I388" s="165">
        <v>0</v>
      </c>
      <c r="J388" s="165">
        <f t="shared" si="25"/>
        <v>600000</v>
      </c>
    </row>
    <row r="389" spans="1:10" ht="14.25">
      <c r="A389" s="59"/>
      <c r="B389" s="75"/>
      <c r="C389" s="187">
        <v>4</v>
      </c>
      <c r="D389" s="20"/>
      <c r="E389" s="160" t="s">
        <v>8</v>
      </c>
      <c r="F389" s="163">
        <f t="shared" si="25"/>
        <v>0</v>
      </c>
      <c r="G389" s="163">
        <f t="shared" si="25"/>
        <v>600000</v>
      </c>
      <c r="H389" s="163">
        <f t="shared" si="25"/>
        <v>600000</v>
      </c>
      <c r="I389" s="163">
        <v>0</v>
      </c>
      <c r="J389" s="163">
        <f t="shared" si="25"/>
        <v>600000</v>
      </c>
    </row>
    <row r="390" spans="1:10" ht="14.25">
      <c r="A390" s="59"/>
      <c r="B390" s="75"/>
      <c r="C390" s="159">
        <v>42</v>
      </c>
      <c r="D390" s="20"/>
      <c r="E390" s="160" t="s">
        <v>10</v>
      </c>
      <c r="F390" s="163">
        <f t="shared" si="25"/>
        <v>0</v>
      </c>
      <c r="G390" s="163">
        <f t="shared" si="25"/>
        <v>600000</v>
      </c>
      <c r="H390" s="163">
        <f t="shared" si="25"/>
        <v>600000</v>
      </c>
      <c r="I390" s="163">
        <v>0</v>
      </c>
      <c r="J390" s="163">
        <f t="shared" si="25"/>
        <v>600000</v>
      </c>
    </row>
    <row r="391" spans="1:10" ht="14.25">
      <c r="A391" s="59"/>
      <c r="B391" s="188" t="s">
        <v>88</v>
      </c>
      <c r="C391" s="161">
        <v>421</v>
      </c>
      <c r="D391" s="16">
        <v>52</v>
      </c>
      <c r="E391" s="237" t="s">
        <v>256</v>
      </c>
      <c r="F391" s="155">
        <v>0</v>
      </c>
      <c r="G391" s="155">
        <v>600000</v>
      </c>
      <c r="H391" s="155">
        <v>600000</v>
      </c>
      <c r="I391" s="155">
        <v>0</v>
      </c>
      <c r="J391" s="155">
        <v>600000</v>
      </c>
    </row>
    <row r="392" spans="1:10" ht="14.25">
      <c r="A392" s="59"/>
      <c r="B392" s="179"/>
      <c r="C392" s="162"/>
      <c r="D392" s="18"/>
      <c r="E392" s="239"/>
      <c r="F392" s="163"/>
      <c r="G392" s="163"/>
      <c r="H392" s="163"/>
      <c r="I392" s="163"/>
      <c r="J392" s="163"/>
    </row>
    <row r="393" spans="1:10" ht="14.25">
      <c r="A393" s="235" t="s">
        <v>254</v>
      </c>
      <c r="B393" s="186"/>
      <c r="C393" s="164"/>
      <c r="D393" s="132"/>
      <c r="E393" s="236" t="s">
        <v>257</v>
      </c>
      <c r="F393" s="165">
        <f aca="true" t="shared" si="26" ref="F393:J394">F394</f>
        <v>0</v>
      </c>
      <c r="G393" s="165">
        <f t="shared" si="26"/>
        <v>1200000</v>
      </c>
      <c r="H393" s="165">
        <f t="shared" si="26"/>
        <v>1380000</v>
      </c>
      <c r="I393" s="165">
        <f t="shared" si="26"/>
        <v>0</v>
      </c>
      <c r="J393" s="165">
        <f t="shared" si="26"/>
        <v>1380000</v>
      </c>
    </row>
    <row r="394" spans="1:10" ht="14.25">
      <c r="A394" s="59"/>
      <c r="B394" s="75"/>
      <c r="C394" s="187">
        <v>4</v>
      </c>
      <c r="D394" s="20"/>
      <c r="E394" s="160" t="s">
        <v>8</v>
      </c>
      <c r="F394" s="163">
        <f t="shared" si="26"/>
        <v>0</v>
      </c>
      <c r="G394" s="163">
        <f t="shared" si="26"/>
        <v>1200000</v>
      </c>
      <c r="H394" s="163">
        <f t="shared" si="26"/>
        <v>1380000</v>
      </c>
      <c r="I394" s="163">
        <f t="shared" si="26"/>
        <v>0</v>
      </c>
      <c r="J394" s="163">
        <f t="shared" si="26"/>
        <v>1380000</v>
      </c>
    </row>
    <row r="395" spans="1:10" ht="14.25">
      <c r="A395" s="59"/>
      <c r="B395" s="75"/>
      <c r="C395" s="159">
        <v>42</v>
      </c>
      <c r="D395" s="20"/>
      <c r="E395" s="160" t="s">
        <v>10</v>
      </c>
      <c r="F395" s="163">
        <f>F397</f>
        <v>0</v>
      </c>
      <c r="G395" s="163">
        <f>G397</f>
        <v>1200000</v>
      </c>
      <c r="H395" s="163">
        <f>H396+H397</f>
        <v>1380000</v>
      </c>
      <c r="I395" s="163">
        <f>I396+I397</f>
        <v>0</v>
      </c>
      <c r="J395" s="163">
        <v>1380000</v>
      </c>
    </row>
    <row r="396" spans="1:10" ht="14.25">
      <c r="A396" s="59"/>
      <c r="B396" s="75"/>
      <c r="C396" s="357">
        <v>426</v>
      </c>
      <c r="D396" s="358"/>
      <c r="E396" s="239" t="s">
        <v>338</v>
      </c>
      <c r="F396" s="359"/>
      <c r="G396" s="359"/>
      <c r="H396" s="359">
        <v>180000</v>
      </c>
      <c r="I396" s="359">
        <v>0</v>
      </c>
      <c r="J396" s="359">
        <v>80000</v>
      </c>
    </row>
    <row r="397" spans="1:10" ht="14.25">
      <c r="A397" s="59"/>
      <c r="B397" s="188" t="s">
        <v>88</v>
      </c>
      <c r="C397" s="161">
        <v>421</v>
      </c>
      <c r="D397" s="16">
        <v>52</v>
      </c>
      <c r="E397" s="237" t="s">
        <v>257</v>
      </c>
      <c r="F397" s="155">
        <v>0</v>
      </c>
      <c r="G397" s="155">
        <v>1200000</v>
      </c>
      <c r="H397" s="155">
        <v>1200000</v>
      </c>
      <c r="I397" s="155"/>
      <c r="J397" s="155">
        <v>1200000</v>
      </c>
    </row>
    <row r="398" spans="1:10" ht="14.25">
      <c r="A398" s="7"/>
      <c r="B398" s="58"/>
      <c r="C398" s="7"/>
      <c r="D398" s="20"/>
      <c r="E398" s="7"/>
      <c r="F398" s="7"/>
      <c r="G398" s="7"/>
      <c r="H398" s="7"/>
      <c r="I398" s="7"/>
      <c r="J398" s="7"/>
    </row>
    <row r="399" spans="1:10" ht="14.25">
      <c r="A399" s="130" t="s">
        <v>195</v>
      </c>
      <c r="B399" s="131"/>
      <c r="C399" s="130"/>
      <c r="D399" s="132"/>
      <c r="E399" s="130" t="s">
        <v>196</v>
      </c>
      <c r="F399" s="133">
        <v>0</v>
      </c>
      <c r="G399" s="133">
        <v>80000</v>
      </c>
      <c r="H399" s="133">
        <f>H400</f>
        <v>260000</v>
      </c>
      <c r="I399" s="133">
        <f>I400</f>
        <v>100000</v>
      </c>
      <c r="J399" s="133">
        <f>J400</f>
        <v>360000</v>
      </c>
    </row>
    <row r="400" spans="1:10" ht="14.25">
      <c r="A400" s="43"/>
      <c r="B400" s="75"/>
      <c r="C400" s="6">
        <v>4</v>
      </c>
      <c r="D400" s="62"/>
      <c r="E400" s="32" t="s">
        <v>8</v>
      </c>
      <c r="F400" s="173">
        <f aca="true" t="shared" si="27" ref="F400:J401">F401</f>
        <v>0</v>
      </c>
      <c r="G400" s="173">
        <f t="shared" si="27"/>
        <v>80000</v>
      </c>
      <c r="H400" s="173">
        <f t="shared" si="27"/>
        <v>260000</v>
      </c>
      <c r="I400" s="173">
        <f t="shared" si="27"/>
        <v>100000</v>
      </c>
      <c r="J400" s="173">
        <f t="shared" si="27"/>
        <v>360000</v>
      </c>
    </row>
    <row r="401" spans="1:10" ht="14.25">
      <c r="A401" s="43"/>
      <c r="B401" s="75"/>
      <c r="C401" s="31">
        <v>42</v>
      </c>
      <c r="D401" s="37"/>
      <c r="E401" s="32" t="s">
        <v>10</v>
      </c>
      <c r="F401" s="173">
        <f t="shared" si="27"/>
        <v>0</v>
      </c>
      <c r="G401" s="173">
        <f t="shared" si="27"/>
        <v>80000</v>
      </c>
      <c r="H401" s="173">
        <f>H402+H403</f>
        <v>260000</v>
      </c>
      <c r="I401" s="173">
        <f>I402+I403</f>
        <v>100000</v>
      </c>
      <c r="J401" s="173">
        <f>J402+J403</f>
        <v>360000</v>
      </c>
    </row>
    <row r="402" spans="1:10" ht="14.25">
      <c r="A402" s="43"/>
      <c r="B402" s="174" t="s">
        <v>88</v>
      </c>
      <c r="C402" s="92">
        <v>426</v>
      </c>
      <c r="D402" s="25">
        <v>52</v>
      </c>
      <c r="E402" s="102" t="s">
        <v>197</v>
      </c>
      <c r="F402" s="103">
        <v>0</v>
      </c>
      <c r="G402" s="103">
        <v>80000</v>
      </c>
      <c r="H402" s="103">
        <v>80000</v>
      </c>
      <c r="I402" s="103">
        <v>100000</v>
      </c>
      <c r="J402" s="103">
        <v>180000</v>
      </c>
    </row>
    <row r="403" spans="1:10" ht="14.25">
      <c r="A403" s="43"/>
      <c r="B403" s="310" t="s">
        <v>88</v>
      </c>
      <c r="C403" s="92">
        <v>426</v>
      </c>
      <c r="D403" s="25">
        <v>52</v>
      </c>
      <c r="E403" s="206" t="s">
        <v>339</v>
      </c>
      <c r="F403" s="103"/>
      <c r="G403" s="103"/>
      <c r="H403" s="103">
        <v>180000</v>
      </c>
      <c r="I403" s="103">
        <v>0</v>
      </c>
      <c r="J403" s="103">
        <v>180000</v>
      </c>
    </row>
    <row r="404" spans="1:10" ht="14.25">
      <c r="A404" s="43"/>
      <c r="B404" s="276"/>
      <c r="C404" s="42"/>
      <c r="D404" s="82"/>
      <c r="E404" s="203"/>
      <c r="F404" s="33"/>
      <c r="G404" s="33"/>
      <c r="H404" s="33"/>
      <c r="I404" s="33"/>
      <c r="J404" s="33"/>
    </row>
    <row r="405" spans="1:10" ht="14.25">
      <c r="A405" s="209" t="s">
        <v>303</v>
      </c>
      <c r="B405" s="131"/>
      <c r="C405" s="130"/>
      <c r="D405" s="132"/>
      <c r="E405" s="209" t="s">
        <v>304</v>
      </c>
      <c r="F405" s="266">
        <f aca="true" t="shared" si="28" ref="F405:J406">F406</f>
        <v>0</v>
      </c>
      <c r="G405" s="133">
        <f t="shared" si="28"/>
        <v>510000</v>
      </c>
      <c r="H405" s="133">
        <f t="shared" si="28"/>
        <v>0</v>
      </c>
      <c r="I405" s="133">
        <v>0</v>
      </c>
      <c r="J405" s="133">
        <f t="shared" si="28"/>
        <v>0</v>
      </c>
    </row>
    <row r="406" spans="1:10" ht="14.25">
      <c r="A406" s="43"/>
      <c r="B406" s="75"/>
      <c r="C406" s="6">
        <v>4</v>
      </c>
      <c r="D406" s="62"/>
      <c r="E406" s="32" t="s">
        <v>8</v>
      </c>
      <c r="F406" s="173">
        <f t="shared" si="28"/>
        <v>0</v>
      </c>
      <c r="G406" s="173">
        <f t="shared" si="28"/>
        <v>510000</v>
      </c>
      <c r="H406" s="173">
        <f t="shared" si="28"/>
        <v>0</v>
      </c>
      <c r="I406" s="173">
        <v>0</v>
      </c>
      <c r="J406" s="173">
        <f t="shared" si="28"/>
        <v>0</v>
      </c>
    </row>
    <row r="407" spans="1:10" ht="14.25">
      <c r="A407" s="43"/>
      <c r="B407" s="75"/>
      <c r="C407" s="31">
        <v>42</v>
      </c>
      <c r="D407" s="37"/>
      <c r="E407" s="32" t="s">
        <v>10</v>
      </c>
      <c r="F407" s="173">
        <f>F409+F408</f>
        <v>0</v>
      </c>
      <c r="G407" s="173">
        <f>G409+G408</f>
        <v>510000</v>
      </c>
      <c r="H407" s="173">
        <f>H409+H408</f>
        <v>0</v>
      </c>
      <c r="I407" s="173">
        <v>0</v>
      </c>
      <c r="J407" s="173">
        <f>J409+J408</f>
        <v>0</v>
      </c>
    </row>
    <row r="408" spans="1:10" ht="14.25">
      <c r="A408" s="43"/>
      <c r="B408" s="317" t="s">
        <v>88</v>
      </c>
      <c r="C408" s="318">
        <v>421</v>
      </c>
      <c r="D408" s="319">
        <v>52</v>
      </c>
      <c r="E408" s="281" t="s">
        <v>305</v>
      </c>
      <c r="F408" s="240">
        <v>0</v>
      </c>
      <c r="G408" s="240">
        <v>450000</v>
      </c>
      <c r="H408" s="240">
        <v>0</v>
      </c>
      <c r="I408" s="240">
        <v>0</v>
      </c>
      <c r="J408" s="240">
        <v>0</v>
      </c>
    </row>
    <row r="409" spans="1:10" ht="14.25">
      <c r="A409" s="43"/>
      <c r="B409" s="174" t="s">
        <v>88</v>
      </c>
      <c r="C409" s="92">
        <v>426</v>
      </c>
      <c r="D409" s="25">
        <v>52</v>
      </c>
      <c r="E409" s="206" t="s">
        <v>306</v>
      </c>
      <c r="F409" s="103">
        <v>0</v>
      </c>
      <c r="G409" s="103">
        <v>60000</v>
      </c>
      <c r="H409" s="103">
        <v>0</v>
      </c>
      <c r="I409" s="103">
        <v>0</v>
      </c>
      <c r="J409" s="103">
        <v>0</v>
      </c>
    </row>
    <row r="410" spans="1:10" ht="14.25">
      <c r="A410" s="43"/>
      <c r="B410" s="81"/>
      <c r="C410" s="42"/>
      <c r="D410" s="82"/>
      <c r="E410" s="203"/>
      <c r="F410" s="33"/>
      <c r="G410" s="33"/>
      <c r="H410" s="33"/>
      <c r="I410" s="33"/>
      <c r="J410" s="33"/>
    </row>
    <row r="411" spans="1:10" ht="14.25">
      <c r="A411" s="209" t="s">
        <v>325</v>
      </c>
      <c r="B411" s="131"/>
      <c r="C411" s="130"/>
      <c r="D411" s="132"/>
      <c r="E411" s="209" t="s">
        <v>323</v>
      </c>
      <c r="F411" s="272"/>
      <c r="G411" s="326">
        <f aca="true" t="shared" si="29" ref="G411:J413">G412</f>
        <v>180000</v>
      </c>
      <c r="H411" s="326">
        <f t="shared" si="29"/>
        <v>180000</v>
      </c>
      <c r="I411" s="326">
        <f t="shared" si="29"/>
        <v>-100000</v>
      </c>
      <c r="J411" s="326">
        <f t="shared" si="29"/>
        <v>80000</v>
      </c>
    </row>
    <row r="412" spans="1:10" ht="14.25">
      <c r="A412" s="43"/>
      <c r="B412" s="75"/>
      <c r="C412" s="6">
        <v>4</v>
      </c>
      <c r="D412" s="62"/>
      <c r="E412" s="32" t="s">
        <v>8</v>
      </c>
      <c r="F412" s="33"/>
      <c r="G412" s="328">
        <f t="shared" si="29"/>
        <v>180000</v>
      </c>
      <c r="H412" s="328">
        <f t="shared" si="29"/>
        <v>180000</v>
      </c>
      <c r="I412" s="328">
        <f t="shared" si="29"/>
        <v>-100000</v>
      </c>
      <c r="J412" s="328">
        <f t="shared" si="29"/>
        <v>80000</v>
      </c>
    </row>
    <row r="413" spans="1:10" ht="14.25">
      <c r="A413" s="43"/>
      <c r="B413" s="317" t="s">
        <v>88</v>
      </c>
      <c r="C413" s="342">
        <v>42</v>
      </c>
      <c r="D413" s="35"/>
      <c r="E413" s="343" t="s">
        <v>10</v>
      </c>
      <c r="F413" s="103"/>
      <c r="G413" s="240">
        <f t="shared" si="29"/>
        <v>180000</v>
      </c>
      <c r="H413" s="240">
        <f t="shared" si="29"/>
        <v>180000</v>
      </c>
      <c r="I413" s="240">
        <f t="shared" si="29"/>
        <v>-100000</v>
      </c>
      <c r="J413" s="240">
        <f t="shared" si="29"/>
        <v>80000</v>
      </c>
    </row>
    <row r="414" spans="1:10" ht="14.25">
      <c r="A414" s="43"/>
      <c r="B414" s="174" t="s">
        <v>88</v>
      </c>
      <c r="C414" s="316">
        <v>426</v>
      </c>
      <c r="D414" s="201">
        <v>52</v>
      </c>
      <c r="E414" s="206" t="s">
        <v>324</v>
      </c>
      <c r="F414" s="103"/>
      <c r="G414" s="240">
        <v>180000</v>
      </c>
      <c r="H414" s="240">
        <v>180000</v>
      </c>
      <c r="I414" s="240">
        <v>-100000</v>
      </c>
      <c r="J414" s="240">
        <v>80000</v>
      </c>
    </row>
    <row r="415" spans="1:10" ht="14.25">
      <c r="A415" s="43"/>
      <c r="B415" s="75"/>
      <c r="C415" s="31"/>
      <c r="D415" s="37"/>
      <c r="E415" s="32"/>
      <c r="F415" s="33"/>
      <c r="G415" s="33"/>
      <c r="H415" s="33"/>
      <c r="I415" s="33"/>
      <c r="J415" s="33"/>
    </row>
    <row r="416" spans="1:10" ht="14.25">
      <c r="A416" s="77" t="s">
        <v>170</v>
      </c>
      <c r="B416" s="156"/>
      <c r="C416" s="152"/>
      <c r="D416" s="315"/>
      <c r="E416" s="152" t="s">
        <v>165</v>
      </c>
      <c r="F416" s="80">
        <f>F418+F425+F430</f>
        <v>20919</v>
      </c>
      <c r="G416" s="80">
        <f>G418+G425+G430</f>
        <v>54069</v>
      </c>
      <c r="H416" s="80">
        <f>H418+H425+H430</f>
        <v>92000</v>
      </c>
      <c r="I416" s="80">
        <f>I418+I425+I430</f>
        <v>0</v>
      </c>
      <c r="J416" s="80">
        <f>J418+J425+J430</f>
        <v>92000</v>
      </c>
    </row>
    <row r="417" spans="1:10" ht="14.25">
      <c r="A417" s="7"/>
      <c r="B417" s="58"/>
      <c r="C417" s="42"/>
      <c r="D417" s="82"/>
      <c r="E417" s="36"/>
      <c r="F417" s="7"/>
      <c r="G417" s="7"/>
      <c r="H417" s="7"/>
      <c r="I417" s="7"/>
      <c r="J417" s="7"/>
    </row>
    <row r="418" spans="1:10" ht="14.25">
      <c r="A418" s="302" t="s">
        <v>297</v>
      </c>
      <c r="B418" s="111"/>
      <c r="C418" s="149"/>
      <c r="D418" s="150"/>
      <c r="E418" s="144" t="s">
        <v>26</v>
      </c>
      <c r="F418" s="86">
        <f>F420</f>
        <v>20919</v>
      </c>
      <c r="G418" s="86">
        <f>G420</f>
        <v>20000</v>
      </c>
      <c r="H418" s="86">
        <f>H420</f>
        <v>20000</v>
      </c>
      <c r="I418" s="86">
        <f>I420</f>
        <v>0</v>
      </c>
      <c r="J418" s="86">
        <f>J420</f>
        <v>20000</v>
      </c>
    </row>
    <row r="419" spans="1:10" ht="14.25">
      <c r="A419" s="7"/>
      <c r="B419" s="58"/>
      <c r="C419" s="31">
        <v>3</v>
      </c>
      <c r="D419" s="37"/>
      <c r="E419" s="32" t="s">
        <v>25</v>
      </c>
      <c r="F419" s="90">
        <f aca="true" t="shared" si="30" ref="F419:J420">F420</f>
        <v>20919</v>
      </c>
      <c r="G419" s="90">
        <f t="shared" si="30"/>
        <v>20000</v>
      </c>
      <c r="H419" s="90">
        <f t="shared" si="30"/>
        <v>20000</v>
      </c>
      <c r="I419" s="90">
        <v>0</v>
      </c>
      <c r="J419" s="90">
        <f t="shared" si="30"/>
        <v>20000</v>
      </c>
    </row>
    <row r="420" spans="1:10" ht="14.25">
      <c r="A420" s="7"/>
      <c r="B420" s="58"/>
      <c r="C420" s="31">
        <v>32</v>
      </c>
      <c r="D420" s="37"/>
      <c r="E420" s="32" t="s">
        <v>6</v>
      </c>
      <c r="F420" s="90">
        <f t="shared" si="30"/>
        <v>20919</v>
      </c>
      <c r="G420" s="90">
        <f t="shared" si="30"/>
        <v>20000</v>
      </c>
      <c r="H420" s="90">
        <f t="shared" si="30"/>
        <v>20000</v>
      </c>
      <c r="I420" s="90">
        <v>0</v>
      </c>
      <c r="J420" s="90">
        <f t="shared" si="30"/>
        <v>20000</v>
      </c>
    </row>
    <row r="421" spans="1:10" ht="14.25">
      <c r="A421" s="7"/>
      <c r="B421" s="91" t="s">
        <v>91</v>
      </c>
      <c r="C421" s="92">
        <v>323</v>
      </c>
      <c r="D421" s="25">
        <v>43</v>
      </c>
      <c r="E421" s="206" t="s">
        <v>26</v>
      </c>
      <c r="F421" s="17">
        <v>20919</v>
      </c>
      <c r="G421" s="17">
        <v>20000</v>
      </c>
      <c r="H421" s="17">
        <v>20000</v>
      </c>
      <c r="I421" s="17">
        <v>0</v>
      </c>
      <c r="J421" s="17">
        <v>20000</v>
      </c>
    </row>
    <row r="422" spans="1:10" ht="14.25">
      <c r="A422" s="43"/>
      <c r="B422" s="151"/>
      <c r="C422" s="43"/>
      <c r="D422" s="129"/>
      <c r="E422" s="7"/>
      <c r="F422" s="7"/>
      <c r="G422" s="7"/>
      <c r="H422" s="7"/>
      <c r="I422" s="7"/>
      <c r="J422" s="7"/>
    </row>
    <row r="423" spans="1:10" ht="14.25">
      <c r="A423" s="36"/>
      <c r="B423" s="169"/>
      <c r="C423" s="37"/>
      <c r="D423" s="37"/>
      <c r="E423" s="196"/>
      <c r="F423" s="313"/>
      <c r="G423" s="313"/>
      <c r="H423" s="313"/>
      <c r="I423" s="313"/>
      <c r="J423" s="313" t="s">
        <v>307</v>
      </c>
    </row>
    <row r="424" spans="1:10" ht="14.25">
      <c r="A424" s="16">
        <v>1</v>
      </c>
      <c r="B424" s="73" t="s">
        <v>77</v>
      </c>
      <c r="C424" s="35">
        <v>3</v>
      </c>
      <c r="D424" s="35">
        <v>4</v>
      </c>
      <c r="E424" s="15">
        <v>5</v>
      </c>
      <c r="F424" s="199">
        <v>6</v>
      </c>
      <c r="G424" s="199">
        <v>7</v>
      </c>
      <c r="H424" s="199">
        <v>8</v>
      </c>
      <c r="I424" s="199">
        <v>9</v>
      </c>
      <c r="J424" s="199">
        <v>10</v>
      </c>
    </row>
    <row r="425" spans="1:10" ht="14.25">
      <c r="A425" s="302" t="s">
        <v>298</v>
      </c>
      <c r="B425" s="111"/>
      <c r="C425" s="110"/>
      <c r="D425" s="128"/>
      <c r="E425" s="302" t="s">
        <v>300</v>
      </c>
      <c r="F425" s="97">
        <v>0</v>
      </c>
      <c r="G425" s="327">
        <f aca="true" t="shared" si="31" ref="G425:J427">G426</f>
        <v>2000</v>
      </c>
      <c r="H425" s="327">
        <f t="shared" si="31"/>
        <v>2000</v>
      </c>
      <c r="I425" s="327">
        <f t="shared" si="31"/>
        <v>0</v>
      </c>
      <c r="J425" s="327">
        <f t="shared" si="31"/>
        <v>2000</v>
      </c>
    </row>
    <row r="426" spans="1:10" ht="14.25">
      <c r="A426" s="7"/>
      <c r="B426" s="58"/>
      <c r="C426" s="31">
        <v>3</v>
      </c>
      <c r="D426" s="37"/>
      <c r="E426" s="32" t="s">
        <v>25</v>
      </c>
      <c r="F426" s="21">
        <v>0</v>
      </c>
      <c r="G426" s="226">
        <f t="shared" si="31"/>
        <v>2000</v>
      </c>
      <c r="H426" s="226">
        <f t="shared" si="31"/>
        <v>2000</v>
      </c>
      <c r="I426" s="226">
        <v>0</v>
      </c>
      <c r="J426" s="226">
        <f t="shared" si="31"/>
        <v>2000</v>
      </c>
    </row>
    <row r="427" spans="1:10" ht="14.25">
      <c r="A427" s="7"/>
      <c r="B427" s="58"/>
      <c r="C427" s="31">
        <v>32</v>
      </c>
      <c r="D427" s="37"/>
      <c r="E427" s="32" t="s">
        <v>6</v>
      </c>
      <c r="F427" s="21">
        <v>0</v>
      </c>
      <c r="G427" s="226">
        <f t="shared" si="31"/>
        <v>2000</v>
      </c>
      <c r="H427" s="226">
        <f t="shared" si="31"/>
        <v>2000</v>
      </c>
      <c r="I427" s="226">
        <v>0</v>
      </c>
      <c r="J427" s="226">
        <f t="shared" si="31"/>
        <v>2000</v>
      </c>
    </row>
    <row r="428" spans="1:10" ht="14.25">
      <c r="A428" s="7"/>
      <c r="B428" s="91" t="s">
        <v>91</v>
      </c>
      <c r="C428" s="92">
        <v>323</v>
      </c>
      <c r="D428" s="25">
        <v>52</v>
      </c>
      <c r="E428" s="102" t="s">
        <v>105</v>
      </c>
      <c r="F428" s="17">
        <v>0</v>
      </c>
      <c r="G428" s="17">
        <v>2000</v>
      </c>
      <c r="H428" s="17">
        <v>2000</v>
      </c>
      <c r="I428" s="17">
        <v>0</v>
      </c>
      <c r="J428" s="17">
        <v>2000</v>
      </c>
    </row>
    <row r="429" spans="1:10" ht="14.25">
      <c r="A429" s="7"/>
      <c r="B429" s="75"/>
      <c r="C429" s="42"/>
      <c r="D429" s="82"/>
      <c r="E429" s="36"/>
      <c r="F429" s="127"/>
      <c r="G429" s="127"/>
      <c r="H429" s="127"/>
      <c r="I429" s="127"/>
      <c r="J429" s="127"/>
    </row>
    <row r="430" spans="1:10" ht="14.25">
      <c r="A430" s="216" t="s">
        <v>299</v>
      </c>
      <c r="B430" s="217"/>
      <c r="C430" s="218"/>
      <c r="D430" s="219"/>
      <c r="E430" s="220" t="s">
        <v>302</v>
      </c>
      <c r="F430" s="221">
        <f aca="true" t="shared" si="32" ref="F430:J432">F431</f>
        <v>0</v>
      </c>
      <c r="G430" s="221">
        <f t="shared" si="32"/>
        <v>32069</v>
      </c>
      <c r="H430" s="221">
        <f t="shared" si="32"/>
        <v>70000</v>
      </c>
      <c r="I430" s="221">
        <f t="shared" si="32"/>
        <v>0</v>
      </c>
      <c r="J430" s="221">
        <f t="shared" si="32"/>
        <v>70000</v>
      </c>
    </row>
    <row r="431" spans="1:10" ht="14.25">
      <c r="A431" s="7"/>
      <c r="B431" s="75"/>
      <c r="C431" s="42">
        <v>3</v>
      </c>
      <c r="D431" s="82"/>
      <c r="E431" s="32" t="s">
        <v>13</v>
      </c>
      <c r="F431" s="127">
        <f t="shared" si="32"/>
        <v>0</v>
      </c>
      <c r="G431" s="127">
        <f t="shared" si="32"/>
        <v>32069</v>
      </c>
      <c r="H431" s="127">
        <f t="shared" si="32"/>
        <v>70000</v>
      </c>
      <c r="I431" s="127">
        <v>0</v>
      </c>
      <c r="J431" s="127">
        <f t="shared" si="32"/>
        <v>70000</v>
      </c>
    </row>
    <row r="432" spans="1:10" ht="14.25">
      <c r="A432" s="7"/>
      <c r="B432" s="75"/>
      <c r="C432" s="42">
        <v>38</v>
      </c>
      <c r="D432" s="82"/>
      <c r="E432" s="32" t="s">
        <v>7</v>
      </c>
      <c r="F432" s="127">
        <f t="shared" si="32"/>
        <v>0</v>
      </c>
      <c r="G432" s="127">
        <f t="shared" si="32"/>
        <v>32069</v>
      </c>
      <c r="H432" s="127">
        <f t="shared" si="32"/>
        <v>70000</v>
      </c>
      <c r="I432" s="127">
        <v>0</v>
      </c>
      <c r="J432" s="127">
        <f t="shared" si="32"/>
        <v>70000</v>
      </c>
    </row>
    <row r="433" spans="1:10" ht="14.25">
      <c r="A433" s="7"/>
      <c r="B433" s="205" t="s">
        <v>91</v>
      </c>
      <c r="C433" s="92">
        <v>386</v>
      </c>
      <c r="D433" s="25">
        <v>52</v>
      </c>
      <c r="E433" s="206" t="s">
        <v>301</v>
      </c>
      <c r="F433" s="17">
        <v>0</v>
      </c>
      <c r="G433" s="17">
        <v>32069</v>
      </c>
      <c r="H433" s="17">
        <v>70000</v>
      </c>
      <c r="I433" s="17">
        <v>0</v>
      </c>
      <c r="J433" s="17">
        <v>70000</v>
      </c>
    </row>
    <row r="434" spans="1:10" ht="14.25">
      <c r="A434" s="7"/>
      <c r="B434" s="75"/>
      <c r="C434" s="42"/>
      <c r="D434" s="82"/>
      <c r="E434" s="36"/>
      <c r="F434" s="127"/>
      <c r="G434" s="127"/>
      <c r="H434" s="127"/>
      <c r="I434" s="127"/>
      <c r="J434" s="127"/>
    </row>
    <row r="435" spans="1:10" ht="14.25">
      <c r="A435" s="7"/>
      <c r="B435" s="58"/>
      <c r="C435" s="259">
        <v>9</v>
      </c>
      <c r="D435" s="260"/>
      <c r="E435" s="261" t="s">
        <v>92</v>
      </c>
      <c r="F435" s="26">
        <v>0</v>
      </c>
      <c r="G435" s="26">
        <v>150000</v>
      </c>
      <c r="H435" s="26">
        <v>150000</v>
      </c>
      <c r="I435" s="26">
        <v>0</v>
      </c>
      <c r="J435" s="26">
        <v>150000</v>
      </c>
    </row>
    <row r="436" spans="1:10" ht="14.25">
      <c r="A436" s="7"/>
      <c r="B436" s="58"/>
      <c r="C436" s="117">
        <v>92</v>
      </c>
      <c r="D436" s="118"/>
      <c r="E436" s="119" t="s">
        <v>22</v>
      </c>
      <c r="F436" s="17">
        <v>0</v>
      </c>
      <c r="G436" s="17">
        <v>150000</v>
      </c>
      <c r="H436" s="17">
        <v>150000</v>
      </c>
      <c r="I436" s="17">
        <v>0</v>
      </c>
      <c r="J436" s="17">
        <v>150000</v>
      </c>
    </row>
    <row r="437" spans="1:10" ht="14.25">
      <c r="A437" s="7"/>
      <c r="B437" s="340" t="s">
        <v>75</v>
      </c>
      <c r="C437" s="154">
        <v>922</v>
      </c>
      <c r="D437" s="16">
        <v>52</v>
      </c>
      <c r="E437" s="22" t="s">
        <v>93</v>
      </c>
      <c r="F437" s="17">
        <v>0</v>
      </c>
      <c r="G437" s="17">
        <v>150000</v>
      </c>
      <c r="H437" s="17">
        <v>150000</v>
      </c>
      <c r="I437" s="17">
        <v>0</v>
      </c>
      <c r="J437" s="17">
        <v>150000</v>
      </c>
    </row>
    <row r="438" spans="1:10" ht="14.25">
      <c r="A438" s="7"/>
      <c r="B438" s="58"/>
      <c r="C438" s="7"/>
      <c r="D438" s="20"/>
      <c r="E438" s="7"/>
      <c r="F438" s="7"/>
      <c r="G438" s="7"/>
      <c r="H438" s="7"/>
      <c r="I438" s="7"/>
      <c r="J438" s="7"/>
    </row>
    <row r="439" spans="1:10" ht="14.25">
      <c r="A439" s="7"/>
      <c r="B439" s="58"/>
      <c r="C439" s="7"/>
      <c r="D439" s="20"/>
      <c r="E439" s="7"/>
      <c r="F439" s="7"/>
      <c r="G439" s="7"/>
      <c r="H439" s="7"/>
      <c r="I439" s="7"/>
      <c r="J439" s="7"/>
    </row>
    <row r="440" spans="1:10" ht="14.25">
      <c r="A440" s="7"/>
      <c r="B440" s="58"/>
      <c r="C440" s="7"/>
      <c r="D440" s="20"/>
      <c r="E440" s="8" t="s">
        <v>378</v>
      </c>
      <c r="F440" s="7"/>
      <c r="G440" s="7"/>
      <c r="H440" s="7"/>
      <c r="I440" s="7"/>
      <c r="J440" s="7"/>
    </row>
    <row r="441" spans="1:10" ht="14.25">
      <c r="A441" s="7"/>
      <c r="B441" s="58"/>
      <c r="C441" s="7"/>
      <c r="D441" s="412" t="s">
        <v>379</v>
      </c>
      <c r="E441" s="189" t="s">
        <v>380</v>
      </c>
      <c r="F441" s="19">
        <f>F15+F47+F75+F96+F107+F116+F126+F435</f>
        <v>834303</v>
      </c>
      <c r="G441" s="19">
        <f>G15+G47+G75+G96+G107+G116+G126+G435</f>
        <v>9986100</v>
      </c>
      <c r="H441" s="19">
        <f>H15+H47+H75+H96+H107+H116+H126+H435</f>
        <v>10169800</v>
      </c>
      <c r="I441" s="19">
        <f>I15+I47+I75+I96+I107+I116+I126+I435</f>
        <v>306000</v>
      </c>
      <c r="J441" s="19">
        <f>J15+J47+J75+J96+J107+J116+J126+J435</f>
        <v>10475800</v>
      </c>
    </row>
    <row r="442" spans="1:11" ht="14.25">
      <c r="A442" s="7"/>
      <c r="B442" s="58"/>
      <c r="C442" s="7"/>
      <c r="D442" s="416" t="s">
        <v>381</v>
      </c>
      <c r="E442" s="415" t="s">
        <v>410</v>
      </c>
      <c r="F442" s="243">
        <v>834303</v>
      </c>
      <c r="G442" s="243">
        <v>9836100</v>
      </c>
      <c r="H442" s="243">
        <v>10019800</v>
      </c>
      <c r="I442" s="243">
        <v>101000</v>
      </c>
      <c r="J442" s="243">
        <v>10120800</v>
      </c>
      <c r="K442" s="384"/>
    </row>
    <row r="443" spans="1:10" ht="14.25">
      <c r="A443" s="7"/>
      <c r="B443" s="58"/>
      <c r="C443" s="7"/>
      <c r="D443" s="412" t="s">
        <v>382</v>
      </c>
      <c r="E443" s="189" t="s">
        <v>383</v>
      </c>
      <c r="F443" s="19">
        <f>F190</f>
        <v>23062</v>
      </c>
      <c r="G443" s="19">
        <f>G190</f>
        <v>87000</v>
      </c>
      <c r="H443" s="19">
        <f>H190</f>
        <v>137000</v>
      </c>
      <c r="I443" s="19">
        <f>I190</f>
        <v>0</v>
      </c>
      <c r="J443" s="19">
        <f>J190</f>
        <v>137000</v>
      </c>
    </row>
    <row r="444" spans="1:10" ht="14.25">
      <c r="A444" s="7"/>
      <c r="B444" s="58"/>
      <c r="C444" s="7"/>
      <c r="D444" s="416" t="s">
        <v>384</v>
      </c>
      <c r="E444" s="415" t="s">
        <v>385</v>
      </c>
      <c r="F444" s="243">
        <v>23062</v>
      </c>
      <c r="G444" s="243">
        <v>8700</v>
      </c>
      <c r="H444" s="243">
        <v>137000</v>
      </c>
      <c r="I444" s="243">
        <v>0</v>
      </c>
      <c r="J444" s="243">
        <v>137000</v>
      </c>
    </row>
    <row r="445" spans="1:10" ht="14.25">
      <c r="A445" s="7"/>
      <c r="B445" s="58"/>
      <c r="C445" s="190"/>
      <c r="D445" s="413" t="s">
        <v>386</v>
      </c>
      <c r="E445" s="189" t="s">
        <v>387</v>
      </c>
      <c r="F445" s="19">
        <f>F297+F362</f>
        <v>855335</v>
      </c>
      <c r="G445" s="19">
        <f>G297+G362</f>
        <v>3803000</v>
      </c>
      <c r="H445" s="19">
        <f>H297+H362</f>
        <v>3605000</v>
      </c>
      <c r="I445" s="19">
        <f>I297+I362</f>
        <v>10000</v>
      </c>
      <c r="J445" s="19">
        <f>J297+J362</f>
        <v>3615000</v>
      </c>
    </row>
    <row r="446" spans="1:10" ht="14.25">
      <c r="A446" s="7"/>
      <c r="B446" s="58"/>
      <c r="C446" s="190"/>
      <c r="D446" s="417" t="s">
        <v>388</v>
      </c>
      <c r="E446" s="415" t="s">
        <v>411</v>
      </c>
      <c r="F446" s="243">
        <f>F315</f>
        <v>0</v>
      </c>
      <c r="G446" s="243">
        <f>G315</f>
        <v>30000</v>
      </c>
      <c r="H446" s="243">
        <f>H315</f>
        <v>30000</v>
      </c>
      <c r="I446" s="243">
        <f>I315</f>
        <v>0</v>
      </c>
      <c r="J446" s="243">
        <f>J315</f>
        <v>30000</v>
      </c>
    </row>
    <row r="447" spans="1:10" ht="14.25">
      <c r="A447" s="7"/>
      <c r="B447" s="58"/>
      <c r="C447" s="190"/>
      <c r="D447" s="417" t="s">
        <v>389</v>
      </c>
      <c r="E447" s="415" t="s">
        <v>390</v>
      </c>
      <c r="F447" s="243">
        <f>F299+F362</f>
        <v>855335</v>
      </c>
      <c r="G447" s="243">
        <f>G299+G362</f>
        <v>3773000</v>
      </c>
      <c r="H447" s="243">
        <f>H299+H362</f>
        <v>3575000</v>
      </c>
      <c r="I447" s="243">
        <f>I299+I362</f>
        <v>10000</v>
      </c>
      <c r="J447" s="243">
        <f>J299+J362</f>
        <v>3585000</v>
      </c>
    </row>
    <row r="448" spans="1:10" ht="14.25">
      <c r="A448" s="7"/>
      <c r="B448" s="58"/>
      <c r="C448" s="43"/>
      <c r="D448" s="414" t="s">
        <v>391</v>
      </c>
      <c r="E448" s="189" t="s">
        <v>165</v>
      </c>
      <c r="F448" s="19">
        <f>F421+F428+F433</f>
        <v>20919</v>
      </c>
      <c r="G448" s="19">
        <f>G421+G428+G433</f>
        <v>54069</v>
      </c>
      <c r="H448" s="19">
        <f>H421+H428+H433</f>
        <v>92000</v>
      </c>
      <c r="I448" s="19">
        <f>I421+I428+I433</f>
        <v>0</v>
      </c>
      <c r="J448" s="19">
        <f>J421+J428+J433</f>
        <v>92000</v>
      </c>
    </row>
    <row r="449" spans="1:11" ht="14.25">
      <c r="A449" s="7"/>
      <c r="B449" s="58"/>
      <c r="C449" s="43"/>
      <c r="D449" s="309" t="s">
        <v>392</v>
      </c>
      <c r="E449" s="415" t="s">
        <v>393</v>
      </c>
      <c r="F449" s="243">
        <f>F421+F428+F433</f>
        <v>20919</v>
      </c>
      <c r="G449" s="243">
        <f>G421+G428+G433</f>
        <v>54069</v>
      </c>
      <c r="H449" s="243">
        <f>H421+H428+H433</f>
        <v>92000</v>
      </c>
      <c r="I449" s="243">
        <f>I421+I428+I433</f>
        <v>0</v>
      </c>
      <c r="J449" s="243">
        <f>J421+J428+J433</f>
        <v>92000</v>
      </c>
      <c r="K449" s="384"/>
    </row>
    <row r="450" spans="1:10" ht="14.25">
      <c r="A450" s="7"/>
      <c r="B450" s="58"/>
      <c r="C450" s="43"/>
      <c r="D450" s="414" t="s">
        <v>394</v>
      </c>
      <c r="E450" s="189" t="s">
        <v>395</v>
      </c>
      <c r="F450" s="19">
        <f>F255+F320</f>
        <v>476306</v>
      </c>
      <c r="G450" s="19">
        <f>G255+G320</f>
        <v>1626000</v>
      </c>
      <c r="H450" s="19">
        <f>H255+H320</f>
        <v>1796000</v>
      </c>
      <c r="I450" s="19">
        <f>I255+I320</f>
        <v>10000</v>
      </c>
      <c r="J450" s="19">
        <f>J255+J320</f>
        <v>1806000</v>
      </c>
    </row>
    <row r="451" spans="1:10" ht="14.25">
      <c r="A451" s="7"/>
      <c r="B451" s="58"/>
      <c r="C451" s="43"/>
      <c r="D451" s="309" t="s">
        <v>396</v>
      </c>
      <c r="E451" s="415" t="s">
        <v>397</v>
      </c>
      <c r="F451" s="243">
        <f>F257</f>
        <v>116686</v>
      </c>
      <c r="G451" s="243">
        <f>G257</f>
        <v>158000</v>
      </c>
      <c r="H451" s="243">
        <f>H257</f>
        <v>158000</v>
      </c>
      <c r="I451" s="243">
        <f>I257</f>
        <v>0</v>
      </c>
      <c r="J451" s="243">
        <f>J257</f>
        <v>158000</v>
      </c>
    </row>
    <row r="452" spans="1:10" ht="14.25">
      <c r="A452" s="7"/>
      <c r="B452" s="58"/>
      <c r="C452" s="43"/>
      <c r="D452" s="309" t="s">
        <v>398</v>
      </c>
      <c r="E452" s="415" t="s">
        <v>412</v>
      </c>
      <c r="F452" s="243">
        <f>F264+F276+F281+F286+F292+F320</f>
        <v>359620</v>
      </c>
      <c r="G452" s="243">
        <f>G264+G276+G281+G286+G292+G320</f>
        <v>1468000</v>
      </c>
      <c r="H452" s="243">
        <f>H264+H276+H281+H286+H292+H320</f>
        <v>1638000</v>
      </c>
      <c r="I452" s="243">
        <f>I264+I276+I281+I286+I292+I320</f>
        <v>10000</v>
      </c>
      <c r="J452" s="243">
        <f>J264+J276+J281+J286+J292+J320</f>
        <v>1648000</v>
      </c>
    </row>
    <row r="453" spans="1:10" ht="14.25">
      <c r="A453" s="7"/>
      <c r="B453" s="58"/>
      <c r="C453" s="7"/>
      <c r="D453" s="412" t="s">
        <v>399</v>
      </c>
      <c r="E453" s="189" t="s">
        <v>400</v>
      </c>
      <c r="F453" s="19">
        <f>F175</f>
        <v>25500</v>
      </c>
      <c r="G453" s="19">
        <f>G175</f>
        <v>75000</v>
      </c>
      <c r="H453" s="19">
        <f>H175</f>
        <v>75000</v>
      </c>
      <c r="I453" s="19">
        <f>I175</f>
        <v>0</v>
      </c>
      <c r="J453" s="19">
        <f>J175</f>
        <v>75000</v>
      </c>
    </row>
    <row r="454" spans="1:10" ht="14.25">
      <c r="A454" s="7"/>
      <c r="B454" s="58"/>
      <c r="C454" s="7"/>
      <c r="D454" s="416" t="s">
        <v>401</v>
      </c>
      <c r="E454" s="415" t="s">
        <v>402</v>
      </c>
      <c r="F454" s="243">
        <f>F175</f>
        <v>25500</v>
      </c>
      <c r="G454" s="243">
        <f>G175</f>
        <v>75000</v>
      </c>
      <c r="H454" s="243">
        <f>H175</f>
        <v>75000</v>
      </c>
      <c r="I454" s="243">
        <f>I175</f>
        <v>0</v>
      </c>
      <c r="J454" s="243">
        <f>J175</f>
        <v>75000</v>
      </c>
    </row>
    <row r="455" spans="1:10" ht="14.25">
      <c r="A455" s="7"/>
      <c r="B455" s="58"/>
      <c r="C455" s="7"/>
      <c r="D455" s="412" t="s">
        <v>403</v>
      </c>
      <c r="E455" s="189" t="s">
        <v>404</v>
      </c>
      <c r="F455" s="19">
        <f>F211</f>
        <v>29981</v>
      </c>
      <c r="G455" s="19">
        <f>G211</f>
        <v>154000</v>
      </c>
      <c r="H455" s="19">
        <f>H211</f>
        <v>222000</v>
      </c>
      <c r="I455" s="19">
        <f>I211</f>
        <v>0</v>
      </c>
      <c r="J455" s="19">
        <f>J211</f>
        <v>222000</v>
      </c>
    </row>
    <row r="456" spans="1:10" ht="14.25">
      <c r="A456" s="7"/>
      <c r="B456" s="58"/>
      <c r="C456" s="7"/>
      <c r="D456" s="416" t="s">
        <v>405</v>
      </c>
      <c r="E456" s="415" t="s">
        <v>413</v>
      </c>
      <c r="F456" s="243">
        <f>F213+F223</f>
        <v>29981</v>
      </c>
      <c r="G456" s="243">
        <f>G213+G223</f>
        <v>154000</v>
      </c>
      <c r="H456" s="243">
        <f>H213+H223</f>
        <v>154000</v>
      </c>
      <c r="I456" s="243">
        <f>I213+I223</f>
        <v>0</v>
      </c>
      <c r="J456" s="243">
        <f>J213+J223</f>
        <v>154000</v>
      </c>
    </row>
    <row r="457" spans="1:10" ht="14.25">
      <c r="A457" s="7"/>
      <c r="B457" s="58"/>
      <c r="C457" s="7"/>
      <c r="D457" s="416" t="s">
        <v>414</v>
      </c>
      <c r="E457" s="415" t="s">
        <v>415</v>
      </c>
      <c r="F457" s="243">
        <f>F228</f>
        <v>0</v>
      </c>
      <c r="G457" s="243">
        <f>G228</f>
        <v>0</v>
      </c>
      <c r="H457" s="243">
        <f>H228</f>
        <v>68000</v>
      </c>
      <c r="I457" s="243">
        <f>I228</f>
        <v>0</v>
      </c>
      <c r="J457" s="243">
        <f>J228</f>
        <v>68000</v>
      </c>
    </row>
    <row r="458" spans="1:10" ht="14.25">
      <c r="A458" s="7"/>
      <c r="B458" s="58"/>
      <c r="C458" s="7"/>
      <c r="D458" s="412" t="s">
        <v>406</v>
      </c>
      <c r="E458" s="189" t="s">
        <v>407</v>
      </c>
      <c r="F458" s="19">
        <f>F233</f>
        <v>21351</v>
      </c>
      <c r="G458" s="19">
        <f>G233</f>
        <v>57430</v>
      </c>
      <c r="H458" s="19">
        <f>H233</f>
        <v>143500</v>
      </c>
      <c r="I458" s="19">
        <f>I233</f>
        <v>0</v>
      </c>
      <c r="J458" s="19">
        <f>J233</f>
        <v>143500</v>
      </c>
    </row>
    <row r="459" spans="1:10" ht="14.25">
      <c r="A459" s="7"/>
      <c r="B459" s="58"/>
      <c r="C459" s="7"/>
      <c r="D459" s="16">
        <v>101</v>
      </c>
      <c r="E459" s="415" t="s">
        <v>408</v>
      </c>
      <c r="F459" s="243">
        <f>F250</f>
        <v>5000</v>
      </c>
      <c r="G459" s="243">
        <f>G250</f>
        <v>10000</v>
      </c>
      <c r="H459" s="243">
        <f>H250</f>
        <v>20000</v>
      </c>
      <c r="I459" s="243">
        <f>I250</f>
        <v>0</v>
      </c>
      <c r="J459" s="243">
        <f>J250</f>
        <v>20000</v>
      </c>
    </row>
    <row r="460" spans="1:10" ht="14.25">
      <c r="A460" s="7"/>
      <c r="B460" s="58"/>
      <c r="C460" s="7"/>
      <c r="D460" s="16">
        <v>109</v>
      </c>
      <c r="E460" s="415" t="s">
        <v>416</v>
      </c>
      <c r="F460" s="17">
        <f>F235+F240+F245</f>
        <v>16351</v>
      </c>
      <c r="G460" s="17">
        <f>G235+G240+G245</f>
        <v>47430</v>
      </c>
      <c r="H460" s="17">
        <f>H235+H240+H245</f>
        <v>123500</v>
      </c>
      <c r="I460" s="17">
        <f>I235+I240+I245</f>
        <v>0</v>
      </c>
      <c r="J460" s="17">
        <f>J235+J240+J245</f>
        <v>123500</v>
      </c>
    </row>
    <row r="461" spans="1:10" ht="14.25">
      <c r="A461" s="7"/>
      <c r="B461" s="58"/>
      <c r="C461" s="7"/>
      <c r="D461" s="18"/>
      <c r="E461" s="189" t="s">
        <v>409</v>
      </c>
      <c r="F461" s="19">
        <f>F441+F443+F445+F448+F450+F453+F455+F458</f>
        <v>2286757</v>
      </c>
      <c r="G461" s="19">
        <f>G441+G443+G445+G448+G450+G453+G455+G458</f>
        <v>15842599</v>
      </c>
      <c r="H461" s="19">
        <f>H441+H443+H445+H448+H450+H453+H455+H458</f>
        <v>16240300</v>
      </c>
      <c r="I461" s="19">
        <f>I441+I443+I445+I448+I450+I453+I455+I458</f>
        <v>326000</v>
      </c>
      <c r="J461" s="19">
        <f>J441+J443+J445+J448+J450+J453+J455+J458</f>
        <v>16566300</v>
      </c>
    </row>
    <row r="462" spans="1:10" ht="14.25">
      <c r="A462" s="7"/>
      <c r="B462" s="58"/>
      <c r="C462" s="7"/>
      <c r="D462" s="18"/>
      <c r="E462" s="418"/>
      <c r="F462" s="72"/>
      <c r="G462" s="347"/>
      <c r="H462" s="347"/>
      <c r="I462" s="347"/>
      <c r="J462" s="347"/>
    </row>
    <row r="463" spans="1:6" ht="14.25">
      <c r="A463" s="88" t="s">
        <v>193</v>
      </c>
      <c r="B463" s="191"/>
      <c r="C463" s="234"/>
      <c r="D463" s="245"/>
      <c r="E463" s="192" t="s">
        <v>217</v>
      </c>
      <c r="F463" s="197"/>
    </row>
    <row r="464" spans="1:6" ht="14.25">
      <c r="A464" s="197" t="s">
        <v>359</v>
      </c>
      <c r="B464" s="197"/>
      <c r="C464" s="234"/>
      <c r="D464" s="245"/>
      <c r="E464" s="197"/>
      <c r="F464" s="197"/>
    </row>
    <row r="465" spans="1:6" ht="14.25">
      <c r="A465" s="197" t="s">
        <v>334</v>
      </c>
      <c r="B465" s="197"/>
      <c r="C465" s="234"/>
      <c r="D465" s="245"/>
      <c r="E465" s="197"/>
      <c r="F465" s="197"/>
    </row>
    <row r="466" spans="1:6" ht="14.25">
      <c r="A466" s="197"/>
      <c r="B466" s="197"/>
      <c r="C466" s="234"/>
      <c r="D466" s="245"/>
      <c r="E466" s="197"/>
      <c r="F466" s="197"/>
    </row>
    <row r="467" spans="1:6" ht="14.25">
      <c r="A467" s="8" t="s">
        <v>216</v>
      </c>
      <c r="B467" s="197"/>
      <c r="C467" s="234" t="s">
        <v>228</v>
      </c>
      <c r="D467" s="245"/>
      <c r="E467" s="8" t="s">
        <v>229</v>
      </c>
      <c r="F467" s="197"/>
    </row>
    <row r="468" spans="1:6" ht="14.25">
      <c r="A468" s="197" t="s">
        <v>360</v>
      </c>
      <c r="B468" s="197"/>
      <c r="C468" s="234"/>
      <c r="D468" s="245"/>
      <c r="E468" s="197"/>
      <c r="F468" s="197"/>
    </row>
    <row r="469" spans="1:6" ht="14.25">
      <c r="A469" s="197"/>
      <c r="B469" s="197"/>
      <c r="C469" s="234"/>
      <c r="D469" s="245"/>
      <c r="E469" s="197"/>
      <c r="F469" s="197"/>
    </row>
    <row r="471" spans="1:6" ht="14.25">
      <c r="A471" s="8" t="s">
        <v>347</v>
      </c>
      <c r="B471" s="7"/>
      <c r="C471" s="21"/>
      <c r="D471" s="20"/>
      <c r="E471" s="7"/>
      <c r="F471" s="7"/>
    </row>
    <row r="472" spans="1:6" ht="14.25">
      <c r="A472" s="8" t="s">
        <v>361</v>
      </c>
      <c r="B472" s="7"/>
      <c r="C472" s="21"/>
      <c r="D472" s="20"/>
      <c r="E472" s="7"/>
      <c r="F472" s="7"/>
    </row>
    <row r="473" spans="1:6" ht="14.25">
      <c r="A473" s="8" t="s">
        <v>362</v>
      </c>
      <c r="B473" s="7"/>
      <c r="C473" s="21"/>
      <c r="D473" s="20"/>
      <c r="E473" s="7"/>
      <c r="F473" s="7"/>
    </row>
    <row r="474" ht="14.25">
      <c r="F474" s="7"/>
    </row>
    <row r="475" spans="1:6" ht="14.25">
      <c r="A475" s="7"/>
      <c r="B475" s="7"/>
      <c r="C475" s="21"/>
      <c r="D475" s="20"/>
      <c r="E475" s="320" t="s">
        <v>275</v>
      </c>
      <c r="F475" s="7"/>
    </row>
    <row r="476" spans="1:6" ht="14.25">
      <c r="A476" s="193"/>
      <c r="B476" s="7"/>
      <c r="C476" s="21"/>
      <c r="D476" s="20"/>
      <c r="E476" s="7"/>
      <c r="F476" s="7"/>
    </row>
    <row r="477" spans="1:5" ht="15.75">
      <c r="A477" s="4"/>
      <c r="B477" s="6"/>
      <c r="C477" s="7"/>
      <c r="D477" s="20"/>
      <c r="E477" s="8" t="s">
        <v>235</v>
      </c>
    </row>
    <row r="478" spans="1:5" ht="15.75">
      <c r="A478" s="4"/>
      <c r="B478" s="8"/>
      <c r="C478" s="7"/>
      <c r="D478" s="20"/>
      <c r="E478" s="8" t="s">
        <v>322</v>
      </c>
    </row>
    <row r="479" spans="1:6" ht="15.75">
      <c r="A479" s="4"/>
      <c r="B479" s="3"/>
      <c r="C479" s="4"/>
      <c r="D479" s="5"/>
      <c r="E479" s="4"/>
      <c r="F479" s="4"/>
    </row>
    <row r="480" ht="12.75">
      <c r="H480" s="384" t="s">
        <v>191</v>
      </c>
    </row>
  </sheetData>
  <sheetProtection/>
  <printOptions/>
  <pageMargins left="0.4" right="0.2" top="0.75" bottom="0.75" header="0.3" footer="0.3"/>
  <pageSetup horizontalDpi="600" verticalDpi="600" orientation="portrait" paperSize="9" scale="55" r:id="rId1"/>
  <rowBreaks count="5" manualBreakCount="5">
    <brk id="85" max="9" man="1"/>
    <brk id="181" max="9" man="1"/>
    <brk id="267" max="9" man="1"/>
    <brk id="362" max="9" man="1"/>
    <brk id="421" max="9" man="1"/>
  </rowBreaks>
  <colBreaks count="1" manualBreakCount="1">
    <brk id="10" max="4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Opcína</cp:lastModifiedBy>
  <cp:lastPrinted>2018-05-18T09:37:12Z</cp:lastPrinted>
  <dcterms:created xsi:type="dcterms:W3CDTF">2006-11-21T11:32:36Z</dcterms:created>
  <dcterms:modified xsi:type="dcterms:W3CDTF">2018-06-13T10:54:47Z</dcterms:modified>
  <cp:category/>
  <cp:version/>
  <cp:contentType/>
  <cp:contentStatus/>
</cp:coreProperties>
</file>